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FredrikS\Google Drive\Sjusjøen\Lene Arnestad - Fjellglede AS\Fjellgledetunet 2022\XX - Fjellgledetunet for investorer\Brukt\"/>
    </mc:Choice>
  </mc:AlternateContent>
  <xr:revisionPtr revIDLastSave="0" documentId="13_ncr:1_{C4DE0C7F-CF3A-48E4-B8F3-2488E8E55418}" xr6:coauthVersionLast="47" xr6:coauthVersionMax="47" xr10:uidLastSave="{00000000-0000-0000-0000-000000000000}"/>
  <bookViews>
    <workbookView xWindow="480" yWindow="1860" windowWidth="23610" windowHeight="13140" tabRatio="735" activeTab="5" xr2:uid="{00000000-000D-0000-FFFF-FFFF00000000}"/>
  </bookViews>
  <sheets>
    <sheet name="Foretak Fjellgledetunet totalt" sheetId="1" r:id="rId1"/>
    <sheet name="Foretak Fjellglede K&amp;I AS" sheetId="2" r:id="rId2"/>
    <sheet name="Foretak B&amp;B" sheetId="3" r:id="rId3"/>
    <sheet name="Foretak Klatrepark" sheetId="4" r:id="rId4"/>
    <sheet name="Foretak Pumptrack" sheetId="12" r:id="rId5"/>
    <sheet name="Priser Østlaft " sheetId="24" r:id="rId6"/>
    <sheet name="Priser Røroshytta" sheetId="18" r:id="rId7"/>
    <sheet name="Priser Grunnarbeider Erik Sveen" sheetId="20" r:id="rId8"/>
    <sheet name="Priser Discgolfbane" sheetId="21" r:id="rId9"/>
    <sheet name="Priser Møbler &amp; Storkjøkken" sheetId="22" r:id="rId10"/>
    <sheet name="Priser Storkjøkken" sheetId="23" r:id="rId11"/>
    <sheet name="Bygg Næring 1 stk" sheetId="5" r:id="rId12"/>
    <sheet name="Bygg B&amp;B" sheetId="15" r:id="rId13"/>
    <sheet name="Bygg Storstua" sheetId="8" r:id="rId14"/>
    <sheet name="Bygg Låven" sheetId="9" r:id="rId15"/>
    <sheet name="&quot;Bygg&quot; Klatrepark" sheetId="10" r:id="rId16"/>
    <sheet name="&quot;Bygg&quot; Pumptrack" sheetId="11" r:id="rId17"/>
    <sheet name="&quot;Bygg&quot; Ballbinge" sheetId="13" r:id="rId18"/>
    <sheet name="IKT Tjenester" sheetId="16" r:id="rId19"/>
    <sheet name="Notater om diverse" sheetId="17" r:id="rId20"/>
    <sheet name="Tomt &amp; Tomteleie" sheetId="14" r:id="rId21"/>
    <sheet name="Sheet2" sheetId="25"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24" l="1"/>
  <c r="D18" i="24" s="1"/>
  <c r="E18" i="24" s="1"/>
  <c r="C17" i="24"/>
  <c r="C7" i="24"/>
  <c r="E7" i="24" s="1"/>
  <c r="C6" i="24"/>
  <c r="C13" i="24"/>
  <c r="E10" i="24"/>
  <c r="D10" i="24"/>
  <c r="E9" i="24"/>
  <c r="D9" i="24"/>
  <c r="E8" i="24"/>
  <c r="D8" i="24"/>
  <c r="D7" i="24"/>
  <c r="D6" i="24"/>
  <c r="E6" i="24" s="1"/>
  <c r="D5" i="24"/>
  <c r="E5" i="24" s="1"/>
  <c r="C5" i="23"/>
  <c r="C20" i="23"/>
  <c r="S47" i="22"/>
  <c r="C5" i="22"/>
  <c r="C20" i="22" s="1"/>
  <c r="C5" i="21"/>
  <c r="C20" i="21" s="1"/>
  <c r="D11" i="20"/>
  <c r="E11" i="20" s="1"/>
  <c r="D12" i="20"/>
  <c r="E12" i="20" s="1"/>
  <c r="D13" i="20"/>
  <c r="E13" i="20" s="1"/>
  <c r="D14" i="20"/>
  <c r="E14" i="20"/>
  <c r="D15" i="20"/>
  <c r="E15" i="20" s="1"/>
  <c r="D16" i="20"/>
  <c r="E16" i="20"/>
  <c r="D17" i="20"/>
  <c r="E17" i="20" s="1"/>
  <c r="C17" i="20"/>
  <c r="C16" i="20"/>
  <c r="C15" i="20"/>
  <c r="C14" i="20"/>
  <c r="C13" i="20"/>
  <c r="C12" i="20"/>
  <c r="C11" i="20"/>
  <c r="C10" i="20"/>
  <c r="C7" i="20"/>
  <c r="D7" i="20" s="1"/>
  <c r="E7" i="20" s="1"/>
  <c r="C6" i="20"/>
  <c r="D6" i="20" s="1"/>
  <c r="E6" i="20" s="1"/>
  <c r="C5" i="20"/>
  <c r="D5" i="20" s="1"/>
  <c r="C8" i="20"/>
  <c r="C9" i="20"/>
  <c r="D9" i="20" s="1"/>
  <c r="E9" i="20" s="1"/>
  <c r="D10" i="20"/>
  <c r="E10" i="20" s="1"/>
  <c r="D13" i="18"/>
  <c r="E13" i="18"/>
  <c r="C13" i="18"/>
  <c r="D8" i="18"/>
  <c r="E8" i="18"/>
  <c r="D9" i="18"/>
  <c r="E9" i="18"/>
  <c r="D10" i="18"/>
  <c r="E10" i="18"/>
  <c r="D6" i="18"/>
  <c r="E6" i="18" s="1"/>
  <c r="D7" i="18"/>
  <c r="E7" i="18"/>
  <c r="E5" i="18"/>
  <c r="D5" i="18"/>
  <c r="L8" i="1"/>
  <c r="L13" i="1" s="1"/>
  <c r="B3" i="3"/>
  <c r="K7" i="12"/>
  <c r="K9" i="12"/>
  <c r="K6" i="12"/>
  <c r="L9" i="1"/>
  <c r="K9" i="4"/>
  <c r="K11" i="4" s="1"/>
  <c r="K6" i="4"/>
  <c r="K7" i="11"/>
  <c r="K11" i="10"/>
  <c r="K8" i="10"/>
  <c r="K7" i="10"/>
  <c r="B6" i="1"/>
  <c r="P34" i="3"/>
  <c r="I34" i="3"/>
  <c r="P33" i="3"/>
  <c r="P5" i="3"/>
  <c r="P6" i="3"/>
  <c r="P7" i="3"/>
  <c r="P8" i="3"/>
  <c r="P9" i="3"/>
  <c r="P10" i="3"/>
  <c r="P11" i="3"/>
  <c r="P12" i="3"/>
  <c r="P13" i="3"/>
  <c r="P14" i="3"/>
  <c r="P15" i="3"/>
  <c r="P16" i="3"/>
  <c r="P17" i="3"/>
  <c r="P18" i="3"/>
  <c r="P19" i="3"/>
  <c r="P20" i="3"/>
  <c r="P21" i="3"/>
  <c r="P22" i="3"/>
  <c r="P23" i="3"/>
  <c r="P24" i="3"/>
  <c r="P25" i="3"/>
  <c r="P26" i="3"/>
  <c r="P27" i="3"/>
  <c r="P28" i="3"/>
  <c r="P29" i="3"/>
  <c r="P4" i="3"/>
  <c r="J4" i="3"/>
  <c r="Q5" i="3"/>
  <c r="Q6" i="3"/>
  <c r="Q7" i="3"/>
  <c r="Q8" i="3"/>
  <c r="Q9" i="3"/>
  <c r="Q10" i="3"/>
  <c r="Q11" i="3"/>
  <c r="Q12" i="3"/>
  <c r="Q13" i="3"/>
  <c r="Q14" i="3"/>
  <c r="Q15" i="3"/>
  <c r="Q16" i="3"/>
  <c r="Q17" i="3"/>
  <c r="Q18" i="3"/>
  <c r="Q19" i="3"/>
  <c r="Q20" i="3"/>
  <c r="Q21" i="3"/>
  <c r="Q22" i="3"/>
  <c r="Q23" i="3"/>
  <c r="Q24" i="3"/>
  <c r="Q25" i="3"/>
  <c r="Q26" i="3"/>
  <c r="Q27" i="3"/>
  <c r="Q28" i="3"/>
  <c r="Q29" i="3"/>
  <c r="Q4" i="3"/>
  <c r="J5" i="3"/>
  <c r="I5" i="3" s="1"/>
  <c r="J6" i="3"/>
  <c r="I6" i="3" s="1"/>
  <c r="J7" i="3"/>
  <c r="I7" i="3" s="1"/>
  <c r="J8" i="3"/>
  <c r="I8" i="3" s="1"/>
  <c r="J9" i="3"/>
  <c r="I9" i="3" s="1"/>
  <c r="J10" i="3"/>
  <c r="I10" i="3" s="1"/>
  <c r="J11" i="3"/>
  <c r="I11" i="3" s="1"/>
  <c r="J12" i="3"/>
  <c r="I12" i="3" s="1"/>
  <c r="J13" i="3"/>
  <c r="I13" i="3" s="1"/>
  <c r="J14" i="3"/>
  <c r="I14" i="3" s="1"/>
  <c r="J15" i="3"/>
  <c r="I15" i="3" s="1"/>
  <c r="J16" i="3"/>
  <c r="I16" i="3" s="1"/>
  <c r="J17" i="3"/>
  <c r="I17" i="3" s="1"/>
  <c r="J18" i="3"/>
  <c r="I18" i="3" s="1"/>
  <c r="J19" i="3"/>
  <c r="I19" i="3" s="1"/>
  <c r="J20" i="3"/>
  <c r="I20" i="3" s="1"/>
  <c r="J21" i="3"/>
  <c r="I21" i="3" s="1"/>
  <c r="J22" i="3"/>
  <c r="I22" i="3" s="1"/>
  <c r="J23" i="3"/>
  <c r="I23" i="3" s="1"/>
  <c r="J24" i="3"/>
  <c r="I24" i="3" s="1"/>
  <c r="J25" i="3"/>
  <c r="I25" i="3" s="1"/>
  <c r="J26" i="3"/>
  <c r="I26" i="3" s="1"/>
  <c r="J27" i="3"/>
  <c r="I27" i="3" s="1"/>
  <c r="J28" i="3"/>
  <c r="I28" i="3" s="1"/>
  <c r="J29" i="3"/>
  <c r="I29" i="3" s="1"/>
  <c r="I4" i="3"/>
  <c r="I33" i="3" s="1"/>
  <c r="B15" i="2"/>
  <c r="B13" i="2"/>
  <c r="D17" i="24" l="1"/>
  <c r="E17" i="24" s="1"/>
  <c r="D13" i="24"/>
  <c r="E13" i="24"/>
  <c r="D5" i="23"/>
  <c r="D20" i="23" s="1"/>
  <c r="D5" i="22"/>
  <c r="D20" i="22" s="1"/>
  <c r="E5" i="22"/>
  <c r="E20" i="22" s="1"/>
  <c r="D5" i="21"/>
  <c r="D20" i="21" s="1"/>
  <c r="D8" i="20"/>
  <c r="E8" i="20" s="1"/>
  <c r="C20" i="20"/>
  <c r="E5" i="20"/>
  <c r="K11" i="12"/>
  <c r="K11" i="11"/>
  <c r="Q31" i="3"/>
  <c r="J31" i="3"/>
  <c r="E5" i="23" l="1"/>
  <c r="E20" i="23" s="1"/>
  <c r="E5" i="21"/>
  <c r="E20" i="21" s="1"/>
  <c r="D20" i="20"/>
  <c r="E20" i="20"/>
  <c r="B6" i="3"/>
  <c r="B6" i="2"/>
  <c r="B11" i="3" l="1"/>
  <c r="B10" i="3"/>
  <c r="B13" i="3" s="1"/>
  <c r="B15" i="3" s="1"/>
</calcChain>
</file>

<file path=xl/sharedStrings.xml><?xml version="1.0" encoding="utf-8"?>
<sst xmlns="http://schemas.openxmlformats.org/spreadsheetml/2006/main" count="321" uniqueCount="212">
  <si>
    <t>Sum salgsinntekter</t>
  </si>
  <si>
    <t>Annen driftsinntekt</t>
  </si>
  <si>
    <t>Sum driftsinntekter</t>
  </si>
  <si>
    <t>Varekostnad</t>
  </si>
  <si>
    <t>Lønnskostnader</t>
  </si>
  <si>
    <t>Avskrivninger</t>
  </si>
  <si>
    <t>Andre driftskostnader</t>
  </si>
  <si>
    <t>Driftsresultat</t>
  </si>
  <si>
    <t>Driftsinntekter</t>
  </si>
  <si>
    <t>Uke 1</t>
  </si>
  <si>
    <t>Sommer 3</t>
  </si>
  <si>
    <t>Uke 27</t>
  </si>
  <si>
    <t>Uke2</t>
  </si>
  <si>
    <t>Sommer 4</t>
  </si>
  <si>
    <t>Uke 28</t>
  </si>
  <si>
    <t>Uke 3</t>
  </si>
  <si>
    <t>Sommer 5</t>
  </si>
  <si>
    <t>Uke 29</t>
  </si>
  <si>
    <t>Uke 4</t>
  </si>
  <si>
    <t>Sommer 6</t>
  </si>
  <si>
    <t>Uke 30</t>
  </si>
  <si>
    <t>Uke 5</t>
  </si>
  <si>
    <t>Sommer 7</t>
  </si>
  <si>
    <t>Uke 31</t>
  </si>
  <si>
    <t>Uke 6</t>
  </si>
  <si>
    <t>Sommer 8</t>
  </si>
  <si>
    <t>Uke 32</t>
  </si>
  <si>
    <t>Uke 7</t>
  </si>
  <si>
    <t>Uke 33</t>
  </si>
  <si>
    <t>Vinterferie 1</t>
  </si>
  <si>
    <t>Uke 8</t>
  </si>
  <si>
    <t>Uke 34</t>
  </si>
  <si>
    <t>Vinterferie 2</t>
  </si>
  <si>
    <t>Uke 9</t>
  </si>
  <si>
    <t>Uke 35</t>
  </si>
  <si>
    <t>Uke 10</t>
  </si>
  <si>
    <t>Uke 36</t>
  </si>
  <si>
    <t>Uke 11</t>
  </si>
  <si>
    <t>Uke 37</t>
  </si>
  <si>
    <t>Uke 12</t>
  </si>
  <si>
    <t>Uke 38</t>
  </si>
  <si>
    <t>Uke 13</t>
  </si>
  <si>
    <t>Uke 39</t>
  </si>
  <si>
    <t>Uke før Påske</t>
  </si>
  <si>
    <t>Uke 14</t>
  </si>
  <si>
    <t>Høstferie 1</t>
  </si>
  <si>
    <t>Uke 40</t>
  </si>
  <si>
    <t>Påske</t>
  </si>
  <si>
    <t>Uke 15</t>
  </si>
  <si>
    <t>Høstferie 2</t>
  </si>
  <si>
    <t>Uke 41</t>
  </si>
  <si>
    <t>Uke 16</t>
  </si>
  <si>
    <t>Uke 42</t>
  </si>
  <si>
    <t>Uke 17</t>
  </si>
  <si>
    <t>Uke 43</t>
  </si>
  <si>
    <t>Uke 18</t>
  </si>
  <si>
    <t>Uke 44</t>
  </si>
  <si>
    <t>Uke 19</t>
  </si>
  <si>
    <t>Uke 45</t>
  </si>
  <si>
    <t>Uke 20</t>
  </si>
  <si>
    <t>Uke 46</t>
  </si>
  <si>
    <t>Uke 21</t>
  </si>
  <si>
    <t>Uke 47</t>
  </si>
  <si>
    <t>Uke 22</t>
  </si>
  <si>
    <t>Uke 48</t>
  </si>
  <si>
    <t>Uke 23</t>
  </si>
  <si>
    <t>Uke 49</t>
  </si>
  <si>
    <t>Uke 24</t>
  </si>
  <si>
    <t>Uke 50</t>
  </si>
  <si>
    <t>Sommer 1</t>
  </si>
  <si>
    <t>Uke 25</t>
  </si>
  <si>
    <t>Juleferie 1</t>
  </si>
  <si>
    <t>Uke 51</t>
  </si>
  <si>
    <t>Sommer 2</t>
  </si>
  <si>
    <t>Uke 26</t>
  </si>
  <si>
    <t>Juleferie 2</t>
  </si>
  <si>
    <t>Uke 52</t>
  </si>
  <si>
    <t>Driftsinntekter første halvår</t>
  </si>
  <si>
    <t>Driftsinntekter andre halvår</t>
  </si>
  <si>
    <t>Pris pr seng</t>
  </si>
  <si>
    <t>Belegg %</t>
  </si>
  <si>
    <t>Antall senger</t>
  </si>
  <si>
    <t>Sum driftskostnader</t>
  </si>
  <si>
    <r>
      <rPr>
        <sz val="11"/>
        <color rgb="FFFF0000"/>
        <rFont val="Calibri"/>
        <family val="2"/>
        <scheme val="minor"/>
      </rPr>
      <t xml:space="preserve">* </t>
    </r>
    <r>
      <rPr>
        <sz val="11"/>
        <color theme="1"/>
        <rFont val="Calibri"/>
        <family val="2"/>
        <scheme val="minor"/>
      </rPr>
      <t>Kost andel av salg</t>
    </r>
  </si>
  <si>
    <t>Husleie</t>
  </si>
  <si>
    <t>Dager pr uke</t>
  </si>
  <si>
    <t>Overnattinger</t>
  </si>
  <si>
    <t>Antall overnattinger første halvår:</t>
  </si>
  <si>
    <t>Antall overnattinger andre halvår:</t>
  </si>
  <si>
    <t>Driftsinntekt pr overnatting</t>
  </si>
  <si>
    <t>Ref  mail fra Lene 14.08.2022</t>
  </si>
  <si>
    <t>Bjorli</t>
  </si>
  <si>
    <t>Trysil</t>
  </si>
  <si>
    <t>Fra</t>
  </si>
  <si>
    <t>Til</t>
  </si>
  <si>
    <t>Antall besøkende</t>
  </si>
  <si>
    <t>Geilo</t>
  </si>
  <si>
    <t>* Budsjettert med ikke oppnådd</t>
  </si>
  <si>
    <t>Alle klatreparker har generelt hatt en nedgang på 30 til 50 % i 2022</t>
  </si>
  <si>
    <t>Tips Skeikampen</t>
  </si>
  <si>
    <t>Kostnader:</t>
  </si>
  <si>
    <t>Lønnskostnader 2-3 personer</t>
  </si>
  <si>
    <t>Sesong:</t>
  </si>
  <si>
    <t>Kostnader pr løype</t>
  </si>
  <si>
    <t>Ca 6 - 7 måneder</t>
  </si>
  <si>
    <t>Antall</t>
  </si>
  <si>
    <t>Sum</t>
  </si>
  <si>
    <t>Kostnader ZIP-line</t>
  </si>
  <si>
    <t>Sum kostnader / investering</t>
  </si>
  <si>
    <t>Post:</t>
  </si>
  <si>
    <t>Priser Trysil klatrepark</t>
  </si>
  <si>
    <t>Priser - Høyt &amp; Lavt Trysil (hoytlavt.no)</t>
  </si>
  <si>
    <t>Ca 6 - 7 måneder fra Påske til og med høstferieukene</t>
  </si>
  <si>
    <t>Grunnarbeider</t>
  </si>
  <si>
    <t>Investeringer</t>
  </si>
  <si>
    <t>Bygg Næring 1&amp;2&amp;2</t>
  </si>
  <si>
    <t>Bygg Storstua</t>
  </si>
  <si>
    <t>Bygg Låven</t>
  </si>
  <si>
    <t>"Bygg" Klatrepark</t>
  </si>
  <si>
    <t>"Bygg" Pumptrack</t>
  </si>
  <si>
    <t>Sum investeringer</t>
  </si>
  <si>
    <t>Norges største pumptrack åpnet i Trysil</t>
  </si>
  <si>
    <t>NB! Hva menes med totalsum når tilbyder opererer med ALT1 og ALT2??</t>
  </si>
  <si>
    <t>Lønnskostnader XX personer</t>
  </si>
  <si>
    <t>???</t>
  </si>
  <si>
    <t>Inngangspenger</t>
  </si>
  <si>
    <t>Sykkelutleie</t>
  </si>
  <si>
    <t>10 mill</t>
  </si>
  <si>
    <t>Sammenligne med Låven -  Sjusjøen Bardrift AS</t>
  </si>
  <si>
    <t>Sykkelutleie Sport Lodgen - Trysil</t>
  </si>
  <si>
    <t>Priser | Sykkelutleie i Trysil (trysilsykkel.no)</t>
  </si>
  <si>
    <t>Kjøkken</t>
  </si>
  <si>
    <t>Næringsbygg</t>
  </si>
  <si>
    <t>Ink Mva</t>
  </si>
  <si>
    <t>Eks Mva</t>
  </si>
  <si>
    <t>Mva</t>
  </si>
  <si>
    <t>B&amp;B Bygg 1</t>
  </si>
  <si>
    <t>B&amp;B Bygg 2</t>
  </si>
  <si>
    <t>Storstue</t>
  </si>
  <si>
    <t>Låve</t>
  </si>
  <si>
    <t>Hundehus / gård</t>
  </si>
  <si>
    <t>Priser Røroshytta / Nordbohus</t>
  </si>
  <si>
    <t>Priser Grunnarbeider Erik Sveen AS</t>
  </si>
  <si>
    <t>Lekeplass- ballbinge/skøytebane</t>
  </si>
  <si>
    <t>Pumptrack bane</t>
  </si>
  <si>
    <t>Sykkelløype Helgaløypa m/grus</t>
  </si>
  <si>
    <t>Tretopphytter</t>
  </si>
  <si>
    <t>Start Fresbeegolf</t>
  </si>
  <si>
    <t>P-plasser</t>
  </si>
  <si>
    <t>VA grøfter, el grøfter</t>
  </si>
  <si>
    <t>Priser DISKGOLFKONSULENTEN</t>
  </si>
  <si>
    <t>Diskgolf 18-hulls bane</t>
  </si>
  <si>
    <t>PriserMøbler og storkjøkkenutstyr</t>
  </si>
  <si>
    <t>Totalsum møbler og utstyr</t>
  </si>
  <si>
    <t xml:space="preserve">Møbler og storkjøkkenutstyr  Fjellgledetunet </t>
  </si>
  <si>
    <t>Pris  pr stk</t>
  </si>
  <si>
    <t>Totalpris</t>
  </si>
  <si>
    <t>Møbler</t>
  </si>
  <si>
    <t>Storstua</t>
  </si>
  <si>
    <t>Kafe</t>
  </si>
  <si>
    <t>Hovedstue</t>
  </si>
  <si>
    <t>Ministua</t>
  </si>
  <si>
    <t>kontor</t>
  </si>
  <si>
    <t>Hovedinngang</t>
  </si>
  <si>
    <t>Wc</t>
  </si>
  <si>
    <t>Stoler</t>
  </si>
  <si>
    <t>3 -4 benker</t>
  </si>
  <si>
    <t>Barkrakker</t>
  </si>
  <si>
    <t>Bord</t>
  </si>
  <si>
    <t>6</t>
  </si>
  <si>
    <t>Sofa 3 pers</t>
  </si>
  <si>
    <t>Sofa hjørne</t>
  </si>
  <si>
    <t>Storkjøkken</t>
  </si>
  <si>
    <t>Kjøerom</t>
  </si>
  <si>
    <t>Fryserom</t>
  </si>
  <si>
    <t>Vaskemaskin</t>
  </si>
  <si>
    <t>Koke/steke</t>
  </si>
  <si>
    <t>Stableutstyr</t>
  </si>
  <si>
    <t xml:space="preserve">Vogner frakt av mat </t>
  </si>
  <si>
    <t>Kjeler</t>
  </si>
  <si>
    <t>Asjetter</t>
  </si>
  <si>
    <t>Kafe+Storstue</t>
  </si>
  <si>
    <t>Kopper</t>
  </si>
  <si>
    <t>Glass</t>
  </si>
  <si>
    <t>Bestikk</t>
  </si>
  <si>
    <t>Kokkeutstyr</t>
  </si>
  <si>
    <t>Bakeutstyr</t>
  </si>
  <si>
    <t>sofa</t>
  </si>
  <si>
    <t>B&amp;B</t>
  </si>
  <si>
    <t>Senger</t>
  </si>
  <si>
    <t>Minikjøkken</t>
  </si>
  <si>
    <t xml:space="preserve">Servering av enkel frokost </t>
  </si>
  <si>
    <t>2+1</t>
  </si>
  <si>
    <t>Kleshylle</t>
  </si>
  <si>
    <t>klær,sko</t>
  </si>
  <si>
    <t>Kontorpult</t>
  </si>
  <si>
    <t>Minisofa/</t>
  </si>
  <si>
    <t>Saccosekk</t>
  </si>
  <si>
    <t>Priser Storkjøkken standard oppsett 200 personer</t>
  </si>
  <si>
    <t>Totalsum Storkjøkken 200 pers</t>
  </si>
  <si>
    <t>Østlaft</t>
  </si>
  <si>
    <t>Storstue / Kafe</t>
  </si>
  <si>
    <t>Ikke priset</t>
  </si>
  <si>
    <t>Jøra</t>
  </si>
  <si>
    <t>Jøre</t>
  </si>
  <si>
    <t>B&amp;B Bygg 2 - 2 etasjer</t>
  </si>
  <si>
    <t>B&amp;B Bygg 1 - 2 etasjer</t>
  </si>
  <si>
    <t>B&amp;B Bygg 1 - 2 etasje</t>
  </si>
  <si>
    <t>B&amp;B Bygg 2 - 2 etasje</t>
  </si>
  <si>
    <t>Fjellglede 2022</t>
  </si>
  <si>
    <t>MODELL FOR BEREGNING AV BELEGG B&amp;B</t>
  </si>
  <si>
    <t>Priser Østlaft / Jøra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</si>
</sst>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b/>
      <sz val="11"/>
      <color theme="1"/>
      <name val="Calibri"/>
      <family val="2"/>
      <scheme val="minor"/>
    </font>
    <font>
      <sz val="11"/>
      <color rgb="FFC00000"/>
      <name val="Calibri"/>
      <family val="2"/>
      <scheme val="minor"/>
    </font>
    <font>
      <sz val="11"/>
      <name val="Calibri"/>
      <family val="2"/>
      <scheme val="minor"/>
    </font>
    <font>
      <u/>
      <sz val="11"/>
      <color theme="10"/>
      <name val="Calibri"/>
      <family val="2"/>
      <scheme val="minor"/>
    </font>
  </fonts>
  <fills count="7">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
      <left/>
      <right/>
      <top style="thin">
        <color indexed="64"/>
      </top>
      <bottom style="double">
        <color indexed="64"/>
      </bottom>
      <diagonal/>
    </border>
  </borders>
  <cellStyleXfs count="2">
    <xf numFmtId="0" fontId="0" fillId="0" borderId="0"/>
    <xf numFmtId="0" fontId="5" fillId="0" borderId="0" applyNumberFormat="0" applyFill="0" applyBorder="0" applyAlignment="0" applyProtection="0"/>
  </cellStyleXfs>
  <cellXfs count="37">
    <xf numFmtId="0" fontId="0" fillId="0" borderId="0" xfId="0"/>
    <xf numFmtId="0" fontId="2" fillId="0" borderId="0" xfId="0" applyFont="1"/>
    <xf numFmtId="3" fontId="0" fillId="0" borderId="0" xfId="0" applyNumberFormat="1"/>
    <xf numFmtId="0" fontId="2" fillId="2" borderId="1" xfId="0" applyFont="1" applyFill="1" applyBorder="1"/>
    <xf numFmtId="0" fontId="0" fillId="3" borderId="1" xfId="0" applyFill="1" applyBorder="1" applyProtection="1">
      <protection locked="0"/>
    </xf>
    <xf numFmtId="3" fontId="3" fillId="3" borderId="1" xfId="0" applyNumberFormat="1" applyFont="1" applyFill="1" applyBorder="1"/>
    <xf numFmtId="3" fontId="0" fillId="3" borderId="1" xfId="0" applyNumberFormat="1" applyFill="1" applyBorder="1"/>
    <xf numFmtId="0" fontId="0" fillId="3" borderId="1" xfId="0" applyFill="1" applyBorder="1"/>
    <xf numFmtId="0" fontId="3" fillId="3" borderId="1" xfId="0" applyFont="1" applyFill="1" applyBorder="1"/>
    <xf numFmtId="17" fontId="0" fillId="0" borderId="0" xfId="0" applyNumberFormat="1"/>
    <xf numFmtId="3" fontId="2" fillId="0" borderId="0" xfId="0" applyNumberFormat="1" applyFont="1"/>
    <xf numFmtId="0" fontId="1" fillId="0" borderId="0" xfId="0" applyFont="1"/>
    <xf numFmtId="0" fontId="2" fillId="2" borderId="0" xfId="0" applyFont="1" applyFill="1"/>
    <xf numFmtId="3" fontId="0" fillId="2" borderId="0" xfId="0" applyNumberFormat="1" applyFill="1"/>
    <xf numFmtId="0" fontId="2" fillId="4" borderId="0" xfId="0" applyFont="1" applyFill="1"/>
    <xf numFmtId="0" fontId="2" fillId="5" borderId="0" xfId="0" applyFont="1" applyFill="1"/>
    <xf numFmtId="3" fontId="0" fillId="5" borderId="0" xfId="0" applyNumberFormat="1" applyFill="1"/>
    <xf numFmtId="9" fontId="0" fillId="0" borderId="0" xfId="0" applyNumberFormat="1"/>
    <xf numFmtId="3" fontId="2" fillId="4" borderId="0" xfId="0" applyNumberFormat="1" applyFont="1" applyFill="1"/>
    <xf numFmtId="3" fontId="4" fillId="3" borderId="1" xfId="0" applyNumberFormat="1" applyFont="1" applyFill="1" applyBorder="1"/>
    <xf numFmtId="1" fontId="0" fillId="0" borderId="0" xfId="0" applyNumberFormat="1"/>
    <xf numFmtId="9" fontId="3" fillId="0" borderId="0" xfId="0" applyNumberFormat="1" applyFont="1"/>
    <xf numFmtId="0" fontId="2" fillId="0" borderId="2" xfId="0" applyFont="1" applyBorder="1"/>
    <xf numFmtId="0" fontId="0" fillId="0" borderId="2" xfId="0" applyBorder="1"/>
    <xf numFmtId="3" fontId="0" fillId="0" borderId="2" xfId="0" applyNumberFormat="1" applyBorder="1"/>
    <xf numFmtId="0" fontId="5" fillId="0" borderId="0" xfId="1"/>
    <xf numFmtId="0" fontId="3" fillId="0" borderId="0" xfId="0" applyFont="1"/>
    <xf numFmtId="0" fontId="2" fillId="0" borderId="3" xfId="0" applyFont="1" applyBorder="1"/>
    <xf numFmtId="3" fontId="2" fillId="0" borderId="3" xfId="0" applyNumberFormat="1" applyFont="1" applyBorder="1"/>
    <xf numFmtId="0" fontId="0" fillId="6" borderId="1" xfId="0" applyFill="1" applyBorder="1"/>
    <xf numFmtId="0" fontId="4" fillId="3" borderId="1" xfId="0" applyFont="1" applyFill="1" applyBorder="1"/>
    <xf numFmtId="0" fontId="1" fillId="0" borderId="1" xfId="0" applyFont="1" applyBorder="1"/>
    <xf numFmtId="0" fontId="0" fillId="0" borderId="1" xfId="0" applyBorder="1"/>
    <xf numFmtId="0" fontId="0" fillId="0" borderId="1" xfId="0" quotePrefix="1" applyBorder="1"/>
    <xf numFmtId="16" fontId="0" fillId="0" borderId="1" xfId="0" quotePrefix="1" applyNumberFormat="1" applyBorder="1"/>
    <xf numFmtId="0" fontId="4" fillId="0" borderId="1" xfId="0" applyFont="1" applyBorder="1"/>
    <xf numFmtId="0" fontId="0" fillId="2" borderId="0" xfId="0" applyFill="1"/>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18</xdr:col>
      <xdr:colOff>85725</xdr:colOff>
      <xdr:row>4</xdr:row>
      <xdr:rowOff>19050</xdr:rowOff>
    </xdr:from>
    <xdr:to>
      <xdr:col>32</xdr:col>
      <xdr:colOff>133350</xdr:colOff>
      <xdr:row>26</xdr:row>
      <xdr:rowOff>47625</xdr:rowOff>
    </xdr:to>
    <xdr:sp macro="" textlink="">
      <xdr:nvSpPr>
        <xdr:cNvPr id="2" name="TextBox 1">
          <a:extLst>
            <a:ext uri="{FF2B5EF4-FFF2-40B4-BE49-F238E27FC236}">
              <a16:creationId xmlns:a16="http://schemas.microsoft.com/office/drawing/2014/main" id="{1AEBC95C-AF25-E1CB-6FE7-D49D9F520411}"/>
            </a:ext>
          </a:extLst>
        </xdr:cNvPr>
        <xdr:cNvSpPr txBox="1"/>
      </xdr:nvSpPr>
      <xdr:spPr>
        <a:xfrm>
          <a:off x="11915775" y="781050"/>
          <a:ext cx="8582025" cy="421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Beskrivelse:</a:t>
          </a:r>
        </a:p>
        <a:p>
          <a:endParaRPr lang="nb-NO" sz="1100"/>
        </a:p>
        <a:p>
          <a:r>
            <a:rPr lang="nb-NO" sz="1100" b="1">
              <a:solidFill>
                <a:srgbClr val="0070C0"/>
              </a:solidFill>
            </a:rPr>
            <a:t>Blå</a:t>
          </a:r>
          <a:r>
            <a:rPr lang="nb-NO" sz="1100" b="1" baseline="0">
              <a:solidFill>
                <a:srgbClr val="0070C0"/>
              </a:solidFill>
            </a:rPr>
            <a:t> tab:</a:t>
          </a:r>
          <a:r>
            <a:rPr lang="nb-NO" sz="1100" baseline="0">
              <a:solidFill>
                <a:srgbClr val="0070C0"/>
              </a:solidFill>
            </a:rPr>
            <a:t> </a:t>
          </a:r>
          <a:r>
            <a:rPr lang="nb-NO" sz="1100" baseline="0"/>
            <a:t>Aggregerte inntekter for de ulike foretakene &amp; aggregerte kostnader for utbyggingsprosjektet</a:t>
          </a:r>
        </a:p>
        <a:p>
          <a:r>
            <a:rPr lang="nb-NO" sz="1100" b="1" baseline="0">
              <a:solidFill>
                <a:schemeClr val="accent6">
                  <a:lumMod val="75000"/>
                </a:schemeClr>
              </a:solidFill>
            </a:rPr>
            <a:t>Grønne tab'er:</a:t>
          </a:r>
          <a:r>
            <a:rPr lang="nb-NO" sz="1100" baseline="0">
              <a:solidFill>
                <a:schemeClr val="accent6">
                  <a:lumMod val="75000"/>
                </a:schemeClr>
              </a:solidFill>
            </a:rPr>
            <a:t> </a:t>
          </a:r>
          <a:r>
            <a:rPr lang="nb-NO" sz="1100" baseline="0"/>
            <a:t>Budsjett for de enkelte foretakene</a:t>
          </a:r>
        </a:p>
        <a:p>
          <a:r>
            <a:rPr lang="nb-NO" sz="1100" b="1" baseline="0">
              <a:solidFill>
                <a:srgbClr val="C00000"/>
              </a:solidFill>
            </a:rPr>
            <a:t>Røde tab'er:</a:t>
          </a:r>
          <a:r>
            <a:rPr lang="nb-NO" sz="1100" baseline="0"/>
            <a:t> Kostnadsbudsjett for de enkelte bygninger og aktivitetsinvesteringer</a:t>
          </a:r>
          <a:endParaRPr lang="nb-NO" sz="1100"/>
        </a:p>
        <a:p>
          <a:endParaRPr lang="nb-NO"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581025</xdr:colOff>
      <xdr:row>1</xdr:row>
      <xdr:rowOff>19050</xdr:rowOff>
    </xdr:from>
    <xdr:to>
      <xdr:col>20</xdr:col>
      <xdr:colOff>161925</xdr:colOff>
      <xdr:row>4</xdr:row>
      <xdr:rowOff>9526</xdr:rowOff>
    </xdr:to>
    <xdr:sp macro="" textlink="">
      <xdr:nvSpPr>
        <xdr:cNvPr id="2" name="TextBox 1">
          <a:extLst>
            <a:ext uri="{FF2B5EF4-FFF2-40B4-BE49-F238E27FC236}">
              <a16:creationId xmlns:a16="http://schemas.microsoft.com/office/drawing/2014/main" id="{4D048C88-B257-4FDB-B764-B2A662522C76}"/>
            </a:ext>
          </a:extLst>
        </xdr:cNvPr>
        <xdr:cNvSpPr txBox="1"/>
      </xdr:nvSpPr>
      <xdr:spPr>
        <a:xfrm>
          <a:off x="5972175" y="209550"/>
          <a:ext cx="8724900" cy="561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NB! Må sjekke med Lene om prisene er ink / eks Mva</a:t>
          </a:r>
        </a:p>
      </xdr:txBody>
    </xdr:sp>
    <xdr:clientData/>
  </xdr:twoCellAnchor>
  <xdr:twoCellAnchor editAs="oneCell">
    <xdr:from>
      <xdr:col>6</xdr:col>
      <xdr:colOff>533400</xdr:colOff>
      <xdr:row>5</xdr:row>
      <xdr:rowOff>19050</xdr:rowOff>
    </xdr:from>
    <xdr:to>
      <xdr:col>19</xdr:col>
      <xdr:colOff>570505</xdr:colOff>
      <xdr:row>41</xdr:row>
      <xdr:rowOff>170571</xdr:rowOff>
    </xdr:to>
    <xdr:pic>
      <xdr:nvPicPr>
        <xdr:cNvPr id="3" name="Picture 2">
          <a:extLst>
            <a:ext uri="{FF2B5EF4-FFF2-40B4-BE49-F238E27FC236}">
              <a16:creationId xmlns:a16="http://schemas.microsoft.com/office/drawing/2014/main" id="{2AE6B090-3702-220C-09E7-1B22F57EC12B}"/>
            </a:ext>
          </a:extLst>
        </xdr:cNvPr>
        <xdr:cNvPicPr>
          <a:picLocks noChangeAspect="1"/>
        </xdr:cNvPicPr>
      </xdr:nvPicPr>
      <xdr:blipFill>
        <a:blip xmlns:r="http://schemas.openxmlformats.org/officeDocument/2006/relationships" r:embed="rId1"/>
        <a:stretch>
          <a:fillRect/>
        </a:stretch>
      </xdr:blipFill>
      <xdr:spPr>
        <a:xfrm>
          <a:off x="6534150" y="971550"/>
          <a:ext cx="7961905" cy="70285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542925</xdr:colOff>
      <xdr:row>3</xdr:row>
      <xdr:rowOff>133350</xdr:rowOff>
    </xdr:from>
    <xdr:to>
      <xdr:col>23</xdr:col>
      <xdr:colOff>581025</xdr:colOff>
      <xdr:row>28</xdr:row>
      <xdr:rowOff>19050</xdr:rowOff>
    </xdr:to>
    <xdr:sp macro="" textlink="">
      <xdr:nvSpPr>
        <xdr:cNvPr id="2" name="TextBox 1">
          <a:extLst>
            <a:ext uri="{FF2B5EF4-FFF2-40B4-BE49-F238E27FC236}">
              <a16:creationId xmlns:a16="http://schemas.microsoft.com/office/drawing/2014/main" id="{6C51F552-6839-57D1-FA17-427569A16E86}"/>
            </a:ext>
          </a:extLst>
        </xdr:cNvPr>
        <xdr:cNvSpPr txBox="1"/>
      </xdr:nvSpPr>
      <xdr:spPr>
        <a:xfrm>
          <a:off x="12734925" y="704850"/>
          <a:ext cx="5372100" cy="464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 Fleksibel utleie av næringslokaler</a:t>
          </a:r>
        </a:p>
        <a:p>
          <a:endParaRPr lang="nb-NO" sz="1100"/>
        </a:p>
        <a:p>
          <a:r>
            <a:rPr lang="nb-NO" sz="1100"/>
            <a:t>- Døgnåpen alternativ og selvbetjent matbutikk</a:t>
          </a:r>
        </a:p>
        <a:p>
          <a:endParaRPr lang="nb-NO" sz="1100"/>
        </a:p>
        <a:p>
          <a:r>
            <a:rPr lang="nb-NO" sz="1100"/>
            <a:t>- Kort og langtidsleie</a:t>
          </a:r>
        </a:p>
        <a:p>
          <a:endParaRPr lang="nb-NO" sz="1100"/>
        </a:p>
        <a:p>
          <a:r>
            <a:rPr lang="nb-NO" sz="1100"/>
            <a:t>-</a:t>
          </a:r>
          <a:r>
            <a:rPr lang="nb-NO" sz="1100" baseline="0"/>
            <a:t> Næringshage</a:t>
          </a:r>
        </a:p>
        <a:p>
          <a:endParaRPr lang="nb-NO" sz="1100" baseline="0"/>
        </a:p>
        <a:p>
          <a:r>
            <a:rPr lang="nb-NO" sz="1100" baseline="0"/>
            <a:t>- REKOring</a:t>
          </a:r>
        </a:p>
        <a:p>
          <a:endParaRPr lang="nb-NO" sz="1100" baseline="0"/>
        </a:p>
        <a:p>
          <a:endParaRPr lang="nb-NO" sz="1100" baseline="0"/>
        </a:p>
        <a:p>
          <a:r>
            <a:rPr lang="nb-NO" sz="1100" baseline="0"/>
            <a:t>Skeiporten kostet ca 40 mill (sjekk i regnskap) - Tomtepris ca 5 mill.</a:t>
          </a:r>
        </a:p>
        <a:p>
          <a:r>
            <a:rPr lang="nb-NO" sz="1100" baseline="0"/>
            <a:t>Graaten kostet ca 100 mill - herav ca 30 for leiligheter(?)</a:t>
          </a:r>
        </a:p>
        <a:p>
          <a:endParaRPr lang="nb-NO" sz="1100" baseline="0"/>
        </a:p>
        <a:p>
          <a:endParaRPr lang="nb-NO" sz="1100" baseline="0"/>
        </a:p>
        <a:p>
          <a:r>
            <a:rPr lang="nb-NO" sz="1100" baseline="0"/>
            <a:t>Endring av planer fra 3 til 1 bygg 250-300 kvm. Samme antall kvm som opprinnelig med 3 hus.</a:t>
          </a:r>
        </a:p>
        <a:p>
          <a:endParaRPr lang="nb-NO"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352425</xdr:colOff>
      <xdr:row>4</xdr:row>
      <xdr:rowOff>123825</xdr:rowOff>
    </xdr:from>
    <xdr:to>
      <xdr:col>31</xdr:col>
      <xdr:colOff>171450</xdr:colOff>
      <xdr:row>25</xdr:row>
      <xdr:rowOff>57150</xdr:rowOff>
    </xdr:to>
    <xdr:sp macro="" textlink="">
      <xdr:nvSpPr>
        <xdr:cNvPr id="2" name="TextBox 1">
          <a:extLst>
            <a:ext uri="{FF2B5EF4-FFF2-40B4-BE49-F238E27FC236}">
              <a16:creationId xmlns:a16="http://schemas.microsoft.com/office/drawing/2014/main" id="{FE83B53C-9D3E-3227-2CB9-06F2CB4B0069}"/>
            </a:ext>
          </a:extLst>
        </xdr:cNvPr>
        <xdr:cNvSpPr txBox="1"/>
      </xdr:nvSpPr>
      <xdr:spPr>
        <a:xfrm>
          <a:off x="12544425" y="885825"/>
          <a:ext cx="6524625"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 Krav til heis ved 2 etasjer</a:t>
          </a:r>
        </a:p>
        <a:p>
          <a:endParaRPr lang="nb-NO" sz="1100"/>
        </a:p>
        <a:p>
          <a:r>
            <a:rPr lang="nb-NO" sz="1100"/>
            <a:t>- Heis pr stykk ca 500.000 (en heis pr bygg)</a:t>
          </a:r>
        </a:p>
        <a:p>
          <a:endParaRPr lang="nb-NO" sz="1100"/>
        </a:p>
        <a:p>
          <a:r>
            <a:rPr lang="nb-NO" sz="1100"/>
            <a:t>-</a:t>
          </a:r>
          <a:r>
            <a:rPr lang="nb-NO" sz="1100" baseline="0"/>
            <a:t> vurdere 3 etasjer og lage penthouse / leiligheter for salg på toppen?</a:t>
          </a:r>
        </a:p>
        <a:p>
          <a:endParaRPr lang="nb-NO" sz="1100" baseline="0"/>
        </a:p>
        <a:p>
          <a:r>
            <a:rPr lang="nb-NO" sz="1100" baseline="0"/>
            <a:t>. </a:t>
          </a:r>
          <a:endParaRPr lang="nb-NO"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552451</xdr:colOff>
      <xdr:row>1</xdr:row>
      <xdr:rowOff>66674</xdr:rowOff>
    </xdr:from>
    <xdr:to>
      <xdr:col>33</xdr:col>
      <xdr:colOff>400051</xdr:colOff>
      <xdr:row>21</xdr:row>
      <xdr:rowOff>152399</xdr:rowOff>
    </xdr:to>
    <xdr:sp macro="" textlink="">
      <xdr:nvSpPr>
        <xdr:cNvPr id="3" name="TextBox 2">
          <a:extLst>
            <a:ext uri="{FF2B5EF4-FFF2-40B4-BE49-F238E27FC236}">
              <a16:creationId xmlns:a16="http://schemas.microsoft.com/office/drawing/2014/main" id="{07B4A492-247F-A9CA-7F49-7CCF69E8CA58}"/>
            </a:ext>
          </a:extLst>
        </xdr:cNvPr>
        <xdr:cNvSpPr txBox="1"/>
      </xdr:nvSpPr>
      <xdr:spPr>
        <a:xfrm>
          <a:off x="13296901" y="257174"/>
          <a:ext cx="7772400" cy="3895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rgbClr val="C00000"/>
              </a:solidFill>
            </a:rPr>
            <a:t>Anbefalinger:</a:t>
          </a:r>
        </a:p>
        <a:p>
          <a:endParaRPr lang="nb-NO" sz="1100"/>
        </a:p>
        <a:p>
          <a:r>
            <a:rPr lang="nb-NO" sz="1100">
              <a:solidFill>
                <a:schemeClr val="dk1"/>
              </a:solidFill>
              <a:effectLst/>
              <a:latin typeface="+mn-lt"/>
              <a:ea typeface="+mn-ea"/>
              <a:cs typeface="+mn-cs"/>
            </a:rPr>
            <a:t>anbef. en kompakt park. 4 – 5 løyper med 7 – 8 hinder pr. løype innenfor en radius på 70 – 100 meter. Zip line må du ha men disse bør legges på lengste strekk – gjerne i to høyder. Med en kompakt park kan en person holde oversikt og tot. sett behøver du ikke mer enn 2 – 3 på jobb. Lønnskostnad er en vesentlig faktor ….</a:t>
          </a:r>
          <a:endParaRPr lang="nb-NO">
            <a:effectLst/>
          </a:endParaRPr>
        </a:p>
        <a:p>
          <a:r>
            <a:rPr lang="nb-NO" sz="1100">
              <a:solidFill>
                <a:schemeClr val="dk1"/>
              </a:solidFill>
              <a:effectLst/>
              <a:latin typeface="+mn-lt"/>
              <a:ea typeface="+mn-ea"/>
              <a:cs typeface="+mn-cs"/>
            </a:rPr>
            <a:t> </a:t>
          </a:r>
          <a:endParaRPr lang="nb-NO">
            <a:effectLst/>
          </a:endParaRPr>
        </a:p>
        <a:p>
          <a:r>
            <a:rPr lang="nb-NO" sz="1100">
              <a:solidFill>
                <a:schemeClr val="dk1"/>
              </a:solidFill>
              <a:effectLst/>
              <a:latin typeface="+mn-lt"/>
              <a:ea typeface="+mn-ea"/>
              <a:cs typeface="+mn-cs"/>
            </a:rPr>
            <a:t>3 timer kort/»slot» er et tips. Da kan du leie ut samme sele (og hjelm) 2 ganger pr dag. 50 seler = 100 besøkende. Helt avhengig av en haug forutsetninger – kanskje 5.000 besøkende pr år kan være et tips på Skeikampen. Ved perfekt klatrevær, matopplevelse og parken som en opplevelse med mer enn kun elementer – vel, da er kanskje 5.000 for lavt. Vi jobber aktivt nå med å utvikle parken vår til bruk for event til bedrifter mm. Vi har også hatt bryllup, jubileer, barnedåp og konfirmasjon i parken…. Anbef. kun at du tenker drift i perioden Påske tidligst tom. Høstferien. Drift om vinteren er enkli ikke lurt å planlegge med.</a:t>
          </a:r>
          <a:endParaRPr lang="nb-NO">
            <a:effectLst/>
          </a:endParaRPr>
        </a:p>
        <a:p>
          <a:r>
            <a:rPr lang="nb-NO" sz="1100">
              <a:solidFill>
                <a:schemeClr val="dk1"/>
              </a:solidFill>
              <a:effectLst/>
              <a:latin typeface="+mn-lt"/>
              <a:ea typeface="+mn-ea"/>
              <a:cs typeface="+mn-cs"/>
            </a:rPr>
            <a:t> </a:t>
          </a:r>
          <a:endParaRPr lang="nb-NO">
            <a:effectLst/>
          </a:endParaRPr>
        </a:p>
        <a:p>
          <a:r>
            <a:rPr lang="nb-NO" sz="1100">
              <a:solidFill>
                <a:schemeClr val="dk1"/>
              </a:solidFill>
              <a:effectLst/>
              <a:latin typeface="+mn-lt"/>
              <a:ea typeface="+mn-ea"/>
              <a:cs typeface="+mn-cs"/>
            </a:rPr>
            <a:t>En kompakt park beskrevet som ovenfor koster kanskje 3 mill. Ca. 500 – 600.000 pr. løype. Velger du noen som kun bygger som «Klatring på Grensen» vil du klare det for ca. ½ parten «ich», men da er jeg usikker på oppfølging, vedlikehold, årlig kontroll og alt som ligger rundt det å få bygd parken.</a:t>
          </a:r>
          <a:endParaRPr lang="nb-NO">
            <a:effectLst/>
          </a:endParaRPr>
        </a:p>
        <a:p>
          <a:r>
            <a:rPr lang="nb-NO" sz="1100">
              <a:solidFill>
                <a:schemeClr val="dk1"/>
              </a:solidFill>
              <a:effectLst/>
              <a:latin typeface="+mn-lt"/>
              <a:ea typeface="+mn-ea"/>
              <a:cs typeface="+mn-cs"/>
            </a:rPr>
            <a:t> </a:t>
          </a:r>
          <a:endParaRPr lang="nb-NO">
            <a:effectLst/>
          </a:endParaRPr>
        </a:p>
        <a:p>
          <a:r>
            <a:rPr lang="nb-NO" sz="1100">
              <a:solidFill>
                <a:schemeClr val="dk1"/>
              </a:solidFill>
              <a:effectLst/>
              <a:latin typeface="+mn-lt"/>
              <a:ea typeface="+mn-ea"/>
              <a:cs typeface="+mn-cs"/>
            </a:rPr>
            <a:t>Helt avhengig av </a:t>
          </a:r>
          <a:r>
            <a:rPr lang="nb-NO" sz="1100" u="sng">
              <a:solidFill>
                <a:schemeClr val="dk1"/>
              </a:solidFill>
              <a:effectLst/>
              <a:latin typeface="+mn-lt"/>
              <a:ea typeface="+mn-ea"/>
              <a:cs typeface="+mn-cs"/>
            </a:rPr>
            <a:t>lengde</a:t>
          </a:r>
          <a:r>
            <a:rPr lang="nb-NO" sz="1100">
              <a:solidFill>
                <a:schemeClr val="dk1"/>
              </a:solidFill>
              <a:effectLst/>
              <a:latin typeface="+mn-lt"/>
              <a:ea typeface="+mn-ea"/>
              <a:cs typeface="+mn-cs"/>
            </a:rPr>
            <a:t> vil en zip inkl. pute (-r), plattformer, waier og det som må til ligge på 25.000 – 80.000 kr. Lengre zip (80 meter +) koster selvsagt mer men de er mer «sårbare» for vind og skader på føtter, bein og rygg…..</a:t>
          </a:r>
          <a:endParaRPr lang="nb-NO">
            <a:effectLst/>
          </a:endParaRPr>
        </a:p>
        <a:p>
          <a:r>
            <a:rPr lang="nb-NO" sz="1100">
              <a:solidFill>
                <a:schemeClr val="dk1"/>
              </a:solidFill>
              <a:effectLst/>
              <a:latin typeface="+mn-lt"/>
              <a:ea typeface="+mn-ea"/>
              <a:cs typeface="+mn-cs"/>
            </a:rPr>
            <a:t> </a:t>
          </a:r>
          <a:endParaRPr lang="nb-NO">
            <a:effectLst/>
          </a:endParaRPr>
        </a:p>
        <a:p>
          <a:r>
            <a:rPr lang="nb-NO" sz="1100">
              <a:solidFill>
                <a:schemeClr val="dk1"/>
              </a:solidFill>
              <a:effectLst/>
              <a:latin typeface="+mn-lt"/>
              <a:ea typeface="+mn-ea"/>
              <a:cs typeface="+mn-cs"/>
            </a:rPr>
            <a:t>Når du kommer i neste fase – bruk tid og få inn de «rette/populære» elementer i riktig rekkefølge og i riktig antall. Dette er avgjørende viktig for opplevelsen, investeringskostnaden og ikke minst den fremtidige bunnlinje og din stolthet.</a:t>
          </a:r>
          <a:endParaRPr lang="nb-NO">
            <a:effectLst/>
          </a:endParaRPr>
        </a:p>
        <a:p>
          <a:endParaRPr lang="nb-NO" sz="1100"/>
        </a:p>
      </xdr:txBody>
    </xdr:sp>
    <xdr:clientData/>
  </xdr:twoCellAnchor>
  <xdr:twoCellAnchor>
    <xdr:from>
      <xdr:col>13</xdr:col>
      <xdr:colOff>447675</xdr:colOff>
      <xdr:row>10</xdr:row>
      <xdr:rowOff>180975</xdr:rowOff>
    </xdr:from>
    <xdr:to>
      <xdr:col>20</xdr:col>
      <xdr:colOff>285750</xdr:colOff>
      <xdr:row>32</xdr:row>
      <xdr:rowOff>95250</xdr:rowOff>
    </xdr:to>
    <xdr:sp macro="" textlink="">
      <xdr:nvSpPr>
        <xdr:cNvPr id="4" name="TextBox 3">
          <a:extLst>
            <a:ext uri="{FF2B5EF4-FFF2-40B4-BE49-F238E27FC236}">
              <a16:creationId xmlns:a16="http://schemas.microsoft.com/office/drawing/2014/main" id="{8B337672-6F03-2D96-1F63-76E8737E76D6}"/>
            </a:ext>
          </a:extLst>
        </xdr:cNvPr>
        <xdr:cNvSpPr txBox="1"/>
      </xdr:nvSpPr>
      <xdr:spPr>
        <a:xfrm>
          <a:off x="8372475" y="2085975"/>
          <a:ext cx="4657725" cy="411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 Frisbeegolf kurv</a:t>
          </a:r>
          <a:r>
            <a:rPr lang="nb-NO" sz="1100" baseline="0"/>
            <a:t> 10-15 pr stk </a:t>
          </a:r>
        </a:p>
        <a:p>
          <a:r>
            <a:rPr lang="nb-NO" sz="1100" baseline="0"/>
            <a:t>Fra 1.700 til ca 7.000</a:t>
          </a:r>
        </a:p>
        <a:p>
          <a:endParaRPr lang="nb-NO" sz="1100" baseline="0"/>
        </a:p>
        <a:p>
          <a:r>
            <a:rPr lang="nb-NO" sz="1100" baseline="0"/>
            <a:t>Kan reklamefinansieres på kurven.</a:t>
          </a:r>
        </a:p>
        <a:p>
          <a:endParaRPr lang="nb-NO" sz="1100" baseline="0"/>
        </a:p>
        <a:p>
          <a:r>
            <a:rPr lang="nb-NO">
              <a:hlinkClick xmlns:r="http://schemas.openxmlformats.org/officeDocument/2006/relationships" r:id=""/>
            </a:rPr>
            <a:t>Discgolfkurv Innova DISCatcher Pro 28 Jordfeste | Permanent frisbeegolfkurv - Klubben.no</a:t>
          </a:r>
          <a:endParaRPr lang="nb-NO" sz="1100"/>
        </a:p>
        <a:p>
          <a:r>
            <a:rPr lang="nb-NO" sz="1100"/>
            <a:t>- </a:t>
          </a:r>
        </a:p>
        <a:p>
          <a:endParaRPr lang="nb-NO" sz="1100"/>
        </a:p>
        <a:p>
          <a:r>
            <a:rPr lang="nb-NO" sz="1100"/>
            <a:t>- Tippemidler (selgende bedrift MND One Partner Many Solution)</a:t>
          </a:r>
        </a:p>
        <a:p>
          <a:r>
            <a:rPr lang="nb-NO" sz="1100"/>
            <a:t>Andre Engeli</a:t>
          </a:r>
          <a:r>
            <a:rPr lang="nb-NO" sz="1100" baseline="0"/>
            <a:t> Møller </a:t>
          </a:r>
          <a:endParaRPr lang="nb-NO"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600075</xdr:colOff>
      <xdr:row>14</xdr:row>
      <xdr:rowOff>171450</xdr:rowOff>
    </xdr:from>
    <xdr:to>
      <xdr:col>35</xdr:col>
      <xdr:colOff>112989</xdr:colOff>
      <xdr:row>43</xdr:row>
      <xdr:rowOff>46950</xdr:rowOff>
    </xdr:to>
    <xdr:pic>
      <xdr:nvPicPr>
        <xdr:cNvPr id="4" name="Picture 3">
          <a:extLst>
            <a:ext uri="{FF2B5EF4-FFF2-40B4-BE49-F238E27FC236}">
              <a16:creationId xmlns:a16="http://schemas.microsoft.com/office/drawing/2014/main" id="{24983165-23A4-9A92-CC9E-73D608D67DAC}"/>
            </a:ext>
          </a:extLst>
        </xdr:cNvPr>
        <xdr:cNvPicPr>
          <a:picLocks noChangeAspect="1"/>
        </xdr:cNvPicPr>
      </xdr:nvPicPr>
      <xdr:blipFill>
        <a:blip xmlns:r="http://schemas.openxmlformats.org/officeDocument/2006/relationships" r:embed="rId1"/>
        <a:stretch>
          <a:fillRect/>
        </a:stretch>
      </xdr:blipFill>
      <xdr:spPr>
        <a:xfrm>
          <a:off x="10963275" y="2847975"/>
          <a:ext cx="10485714" cy="540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19</xdr:col>
      <xdr:colOff>523875</xdr:colOff>
      <xdr:row>5</xdr:row>
      <xdr:rowOff>123825</xdr:rowOff>
    </xdr:from>
    <xdr:to>
      <xdr:col>32</xdr:col>
      <xdr:colOff>28575</xdr:colOff>
      <xdr:row>27</xdr:row>
      <xdr:rowOff>19050</xdr:rowOff>
    </xdr:to>
    <xdr:sp macro="" textlink="">
      <xdr:nvSpPr>
        <xdr:cNvPr id="2" name="TextBox 1">
          <a:extLst>
            <a:ext uri="{FF2B5EF4-FFF2-40B4-BE49-F238E27FC236}">
              <a16:creationId xmlns:a16="http://schemas.microsoft.com/office/drawing/2014/main" id="{908D4C35-53B6-7525-C2A9-C5F2ADF1F49D}"/>
            </a:ext>
          </a:extLst>
        </xdr:cNvPr>
        <xdr:cNvSpPr txBox="1"/>
      </xdr:nvSpPr>
      <xdr:spPr>
        <a:xfrm>
          <a:off x="12106275" y="1076325"/>
          <a:ext cx="7429500" cy="408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 Lekeapparater til de minste i nærheten</a:t>
          </a:r>
          <a:r>
            <a:rPr lang="nb-NO" sz="1100" baseline="0"/>
            <a:t> av storstua.</a:t>
          </a:r>
          <a:endParaRPr lang="nb-NO" sz="1100"/>
        </a:p>
        <a:p>
          <a:endParaRPr lang="nb-NO" sz="1100"/>
        </a:p>
        <a:p>
          <a:r>
            <a:rPr lang="nb-NO" sz="1100"/>
            <a:t>- Ballbinge med "gummidekke" - må tåle islegging om vinteren</a:t>
          </a:r>
        </a:p>
        <a:p>
          <a:r>
            <a:rPr lang="nb-NO" sz="1100"/>
            <a:t>- Utleie av skøyter</a:t>
          </a:r>
        </a:p>
        <a:p>
          <a:endParaRPr lang="nb-NO" sz="1100"/>
        </a:p>
        <a:p>
          <a:endParaRPr lang="nb-NO"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276225</xdr:colOff>
      <xdr:row>2</xdr:row>
      <xdr:rowOff>19050</xdr:rowOff>
    </xdr:from>
    <xdr:to>
      <xdr:col>29</xdr:col>
      <xdr:colOff>161925</xdr:colOff>
      <xdr:row>21</xdr:row>
      <xdr:rowOff>171450</xdr:rowOff>
    </xdr:to>
    <xdr:sp macro="" textlink="">
      <xdr:nvSpPr>
        <xdr:cNvPr id="2" name="TextBox 1">
          <a:extLst>
            <a:ext uri="{FF2B5EF4-FFF2-40B4-BE49-F238E27FC236}">
              <a16:creationId xmlns:a16="http://schemas.microsoft.com/office/drawing/2014/main" id="{18DA4456-B36C-FB03-D865-5290C113AD49}"/>
            </a:ext>
          </a:extLst>
        </xdr:cNvPr>
        <xdr:cNvSpPr txBox="1"/>
      </xdr:nvSpPr>
      <xdr:spPr>
        <a:xfrm>
          <a:off x="10639425" y="400050"/>
          <a:ext cx="7200900" cy="3771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 Forsikringer</a:t>
          </a:r>
        </a:p>
        <a:p>
          <a:endParaRPr lang="nb-NO" sz="1100"/>
        </a:p>
        <a:p>
          <a:r>
            <a:rPr lang="nb-NO" sz="1100"/>
            <a:t>-</a:t>
          </a:r>
          <a:r>
            <a:rPr lang="nb-NO" sz="1100" baseline="0"/>
            <a:t> Solceller</a:t>
          </a:r>
        </a:p>
        <a:p>
          <a:r>
            <a:rPr lang="nb-NO" sz="1100" baseline="0"/>
            <a:t>- Jordvarme</a:t>
          </a:r>
        </a:p>
        <a:p>
          <a:r>
            <a:rPr lang="nb-NO" sz="1100" baseline="0"/>
            <a:t>- Varmepumper</a:t>
          </a:r>
        </a:p>
        <a:p>
          <a:endParaRPr lang="nb-NO" sz="1100" baseline="0"/>
        </a:p>
        <a:p>
          <a:r>
            <a:rPr lang="nb-NO" sz="1100" baseline="0"/>
            <a:t>Interiør:</a:t>
          </a:r>
        </a:p>
        <a:p>
          <a:r>
            <a:rPr lang="nb-NO" sz="1100" baseline="0"/>
            <a:t>- stoler</a:t>
          </a:r>
        </a:p>
        <a:p>
          <a:r>
            <a:rPr lang="nb-NO" sz="1100" baseline="0"/>
            <a:t>- senger</a:t>
          </a:r>
        </a:p>
        <a:p>
          <a:r>
            <a:rPr lang="nb-NO" sz="1100" baseline="0"/>
            <a:t>- møbler</a:t>
          </a:r>
        </a:p>
        <a:p>
          <a:endParaRPr lang="nb-NO" sz="1100" baseline="0"/>
        </a:p>
        <a:p>
          <a:r>
            <a:rPr lang="nb-NO" sz="1100" baseline="0"/>
            <a:t>- Storkjøkkenutstyr til Fjellglede K&amp;I</a:t>
          </a:r>
        </a:p>
        <a:p>
          <a:endParaRPr lang="nb-NO" sz="1100" baseline="0"/>
        </a:p>
        <a:p>
          <a:r>
            <a:rPr lang="nb-NO" sz="1100" baseline="0"/>
            <a:t>- Pumptrack: brukes til skileik / skicross om vinteren?</a:t>
          </a:r>
        </a:p>
        <a:p>
          <a:endParaRPr lang="nb-NO" sz="1100" baseline="0"/>
        </a:p>
        <a:p>
          <a:r>
            <a:rPr lang="nb-NO" sz="1100" b="1"/>
            <a:t>Ferdigstille skiarena 20 mill</a:t>
          </a:r>
        </a:p>
        <a:p>
          <a:r>
            <a:rPr lang="nb-NO" sz="1100"/>
            <a:t>- </a:t>
          </a:r>
          <a:r>
            <a:rPr lang="nb-NO" sz="1100">
              <a:solidFill>
                <a:schemeClr val="dk1"/>
              </a:solidFill>
              <a:effectLst/>
              <a:latin typeface="+mn-lt"/>
              <a:ea typeface="+mn-ea"/>
              <a:cs typeface="+mn-cs"/>
            </a:rPr>
            <a:t>Det trengs lys, mer asfalt på løyper/parkeringsplass og klubbhus. </a:t>
          </a:r>
          <a:endParaRPr lang="nb-NO"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476250</xdr:colOff>
      <xdr:row>3</xdr:row>
      <xdr:rowOff>28575</xdr:rowOff>
    </xdr:from>
    <xdr:to>
      <xdr:col>32</xdr:col>
      <xdr:colOff>409575</xdr:colOff>
      <xdr:row>28</xdr:row>
      <xdr:rowOff>95250</xdr:rowOff>
    </xdr:to>
    <xdr:sp macro="" textlink="">
      <xdr:nvSpPr>
        <xdr:cNvPr id="2" name="TextBox 1">
          <a:extLst>
            <a:ext uri="{FF2B5EF4-FFF2-40B4-BE49-F238E27FC236}">
              <a16:creationId xmlns:a16="http://schemas.microsoft.com/office/drawing/2014/main" id="{821E23B4-51EC-FAB4-BFE3-9FF20F25C52E}"/>
            </a:ext>
          </a:extLst>
        </xdr:cNvPr>
        <xdr:cNvSpPr txBox="1"/>
      </xdr:nvSpPr>
      <xdr:spPr>
        <a:xfrm>
          <a:off x="10839450" y="600075"/>
          <a:ext cx="9077325" cy="482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a:t>
          </a:r>
          <a:r>
            <a:rPr lang="nb-NO" sz="1100" baseline="0"/>
            <a:t> </a:t>
          </a:r>
          <a:r>
            <a:rPr lang="nb-NO" sz="1100"/>
            <a:t>Tomt</a:t>
          </a:r>
          <a:r>
            <a:rPr lang="nb-NO" sz="1100" baseline="0"/>
            <a:t> og tomteleie</a:t>
          </a:r>
        </a:p>
        <a:p>
          <a:endParaRPr lang="nb-NO" sz="1100" baseline="0"/>
        </a:p>
        <a:p>
          <a:r>
            <a:rPr lang="nb-NO" sz="1100" baseline="0"/>
            <a:t>Inngjerding av hele tomta</a:t>
          </a:r>
        </a:p>
        <a:p>
          <a:endParaRPr lang="nb-NO" sz="1100" baseline="0"/>
        </a:p>
        <a:p>
          <a:r>
            <a:rPr lang="nb-NO" sz="1100" baseline="0"/>
            <a:t>Hundehus, hundebur, luftegård, vannskåler og tepper</a:t>
          </a:r>
        </a:p>
        <a:p>
          <a:endParaRPr lang="nb-NO" sz="1100" baseline="0"/>
        </a:p>
        <a:p>
          <a:r>
            <a:rPr lang="nb-NO" sz="1100" baseline="0"/>
            <a:t>Må ha inn vann i hundehus</a:t>
          </a:r>
        </a:p>
        <a:p>
          <a:endParaRPr lang="nb-NO" sz="1100" baseline="0"/>
        </a:p>
        <a:p>
          <a:r>
            <a:rPr lang="nb-NO" sz="1100" baseline="0"/>
            <a:t>Tilgang til vasking av hundetepper</a:t>
          </a:r>
        </a:p>
        <a:p>
          <a:endParaRPr lang="nb-NO" sz="1100" baseline="0"/>
        </a:p>
        <a:p>
          <a:endParaRPr lang="nb-NO" sz="1100" baseline="0"/>
        </a:p>
        <a:p>
          <a:r>
            <a:rPr lang="nb-NO" sz="1100" baseline="0"/>
            <a:t>ca 12 dekar (total 15 ink flomsone)</a:t>
          </a:r>
        </a:p>
        <a:p>
          <a:r>
            <a:rPr lang="nb-NO" sz="1100" baseline="0"/>
            <a:t>- 140.000 for næringsdelen + 30.000 for aktivitetsdelen pr år</a:t>
          </a:r>
        </a:p>
        <a:p>
          <a:endParaRPr lang="nb-NO" sz="1100" baseline="0"/>
        </a:p>
        <a:p>
          <a:r>
            <a:rPr lang="nb-NO" sz="1100"/>
            <a:t>Samme grunneier som hos Skeiporten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333375</xdr:colOff>
      <xdr:row>5</xdr:row>
      <xdr:rowOff>123825</xdr:rowOff>
    </xdr:from>
    <xdr:to>
      <xdr:col>15</xdr:col>
      <xdr:colOff>523875</xdr:colOff>
      <xdr:row>27</xdr:row>
      <xdr:rowOff>123825</xdr:rowOff>
    </xdr:to>
    <xdr:sp macro="" textlink="">
      <xdr:nvSpPr>
        <xdr:cNvPr id="2" name="TextBox 1">
          <a:extLst>
            <a:ext uri="{FF2B5EF4-FFF2-40B4-BE49-F238E27FC236}">
              <a16:creationId xmlns:a16="http://schemas.microsoft.com/office/drawing/2014/main" id="{1E1B8832-CF0D-6AF5-0EB4-149461AEAA5B}"/>
            </a:ext>
          </a:extLst>
        </xdr:cNvPr>
        <xdr:cNvSpPr txBox="1"/>
      </xdr:nvSpPr>
      <xdr:spPr>
        <a:xfrm>
          <a:off x="5562600" y="1076325"/>
          <a:ext cx="7048500" cy="419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En hovedkokk og en hjelpekokk hele uka i høysesong og ferier - og helger. PLuss 4-6 personer til servering både kafeen og restauranten.</a:t>
          </a:r>
          <a:r>
            <a:rPr lang="nb-NO" sz="1100" baseline="0"/>
            <a:t> Separat kafe og restaurant men samme personer kan betjene begge steder.</a:t>
          </a:r>
          <a:endParaRPr lang="nb-NO" sz="1100"/>
        </a:p>
        <a:p>
          <a:endParaRPr lang="nb-NO" sz="1100"/>
        </a:p>
        <a:p>
          <a:r>
            <a:rPr lang="nb-NO" sz="1100"/>
            <a:t>Vanlig drift kan man klare ca 2++</a:t>
          </a:r>
          <a:r>
            <a:rPr lang="nb-NO" sz="1100" baseline="0"/>
            <a:t> vanlig "Menige".</a:t>
          </a:r>
        </a:p>
        <a:p>
          <a:endParaRPr lang="nb-NO" sz="1100" baseline="0"/>
        </a:p>
        <a:p>
          <a:r>
            <a:rPr lang="nb-NO" sz="1100" baseline="0"/>
            <a:t>Åpningstid 10 - 21 i ukedager og 10 - 23 i helger. </a:t>
          </a:r>
        </a:p>
        <a:p>
          <a:endParaRPr lang="nb-NO" sz="1100" baseline="0"/>
        </a:p>
        <a:p>
          <a:r>
            <a:rPr lang="nb-NO" sz="1100" baseline="0"/>
            <a:t>Kanskje lengre åpent på Låven bar som avlastning i høysesong. Låven overtar når Storstua stenger kl 2100 og Storstua kan vaskes og klargjøres til dagen etter.</a:t>
          </a:r>
        </a:p>
        <a:p>
          <a:r>
            <a:rPr lang="nb-NO" sz="1100" baseline="0"/>
            <a:t>1-2 personer for servering av drinker. Bælming &amp; nøtter :-) Nachos con carne.</a:t>
          </a:r>
        </a:p>
        <a:p>
          <a:endParaRPr lang="nb-NO" sz="1100" baseline="0"/>
        </a:p>
        <a:p>
          <a:endParaRPr lang="nb-NO" sz="1100" baseline="0"/>
        </a:p>
        <a:p>
          <a:endParaRPr lang="nb-N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447675</xdr:colOff>
      <xdr:row>2</xdr:row>
      <xdr:rowOff>123825</xdr:rowOff>
    </xdr:from>
    <xdr:to>
      <xdr:col>21</xdr:col>
      <xdr:colOff>47625</xdr:colOff>
      <xdr:row>18</xdr:row>
      <xdr:rowOff>180975</xdr:rowOff>
    </xdr:to>
    <xdr:sp macro="" textlink="">
      <xdr:nvSpPr>
        <xdr:cNvPr id="2" name="TekstSylinder 1">
          <a:extLst>
            <a:ext uri="{FF2B5EF4-FFF2-40B4-BE49-F238E27FC236}">
              <a16:creationId xmlns:a16="http://schemas.microsoft.com/office/drawing/2014/main" id="{F0AED98B-F4BB-ED2E-12BF-65D164539B79}"/>
            </a:ext>
          </a:extLst>
        </xdr:cNvPr>
        <xdr:cNvSpPr txBox="1"/>
      </xdr:nvSpPr>
      <xdr:spPr>
        <a:xfrm>
          <a:off x="11877675" y="504825"/>
          <a:ext cx="2647950" cy="31051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Spørsmål:</a:t>
          </a:r>
        </a:p>
        <a:p>
          <a:endParaRPr lang="nb-NO" sz="1100"/>
        </a:p>
        <a:p>
          <a:r>
            <a:rPr lang="nb-NO" sz="1100">
              <a:solidFill>
                <a:srgbClr val="FF0000"/>
              </a:solidFill>
            </a:rPr>
            <a:t>*</a:t>
          </a:r>
          <a:r>
            <a:rPr lang="nb-NO" sz="1100"/>
            <a:t> Hvordan budsjettere andel seng vs kost?</a:t>
          </a:r>
          <a:br>
            <a:rPr lang="nb-NO" sz="1100"/>
          </a:br>
          <a:r>
            <a:rPr lang="nb-NO" sz="1100"/>
            <a:t>- det må defineres et fast beløp for kost?</a:t>
          </a:r>
          <a:br>
            <a:rPr lang="nb-NO" sz="1100"/>
          </a:br>
          <a:r>
            <a:rPr lang="nb-NO" sz="1100"/>
            <a:t>- kost kan ikke være andel av pris pr seng.</a:t>
          </a:r>
        </a:p>
        <a:p>
          <a:endParaRPr lang="nb-NO" sz="1100"/>
        </a:p>
        <a:p>
          <a:r>
            <a:rPr lang="nb-NO" sz="1100">
              <a:solidFill>
                <a:srgbClr val="C00000"/>
              </a:solidFill>
              <a:effectLst/>
              <a:latin typeface="+mn-lt"/>
              <a:ea typeface="+mn-ea"/>
              <a:cs typeface="+mn-cs"/>
            </a:rPr>
            <a:t>*</a:t>
          </a:r>
          <a:r>
            <a:rPr lang="nb-NO" sz="1100">
              <a:solidFill>
                <a:schemeClr val="dk1"/>
              </a:solidFill>
              <a:effectLst/>
              <a:latin typeface="+mn-lt"/>
              <a:ea typeface="+mn-ea"/>
              <a:cs typeface="+mn-cs"/>
            </a:rPr>
            <a:t> Frokost,</a:t>
          </a:r>
          <a:r>
            <a:rPr lang="nb-NO" sz="1100" baseline="0">
              <a:solidFill>
                <a:schemeClr val="dk1"/>
              </a:solidFill>
              <a:effectLst/>
              <a:latin typeface="+mn-lt"/>
              <a:ea typeface="+mn-ea"/>
              <a:cs typeface="+mn-cs"/>
            </a:rPr>
            <a:t> halvpensjon, helpensjon?</a:t>
          </a:r>
          <a:endParaRPr lang="nb-NO" sz="1100"/>
        </a:p>
        <a:p>
          <a:r>
            <a:rPr lang="nb-NO" sz="1100">
              <a:solidFill>
                <a:srgbClr val="C00000"/>
              </a:solidFill>
              <a:effectLst/>
              <a:latin typeface="+mn-lt"/>
              <a:ea typeface="+mn-ea"/>
              <a:cs typeface="+mn-cs"/>
            </a:rPr>
            <a:t>*</a:t>
          </a:r>
          <a:r>
            <a:rPr lang="nb-NO" sz="1100">
              <a:solidFill>
                <a:schemeClr val="dk1"/>
              </a:solidFill>
              <a:effectLst/>
              <a:latin typeface="+mn-lt"/>
              <a:ea typeface="+mn-ea"/>
              <a:cs typeface="+mn-cs"/>
            </a:rPr>
            <a:t> Frokost,</a:t>
          </a:r>
          <a:r>
            <a:rPr lang="nb-NO" sz="1100" baseline="0">
              <a:solidFill>
                <a:schemeClr val="dk1"/>
              </a:solidFill>
              <a:effectLst/>
              <a:latin typeface="+mn-lt"/>
              <a:ea typeface="+mn-ea"/>
              <a:cs typeface="+mn-cs"/>
            </a:rPr>
            <a:t> halvpensjon, helpensjon?</a:t>
          </a:r>
          <a:endParaRPr lang="nb-NO" sz="1100"/>
        </a:p>
        <a:p>
          <a:endParaRPr lang="nb-NO" sz="1100"/>
        </a:p>
      </xdr:txBody>
    </xdr:sp>
    <xdr:clientData/>
  </xdr:twoCellAnchor>
  <xdr:twoCellAnchor>
    <xdr:from>
      <xdr:col>21</xdr:col>
      <xdr:colOff>600075</xdr:colOff>
      <xdr:row>3</xdr:row>
      <xdr:rowOff>180975</xdr:rowOff>
    </xdr:from>
    <xdr:to>
      <xdr:col>27</xdr:col>
      <xdr:colOff>609600</xdr:colOff>
      <xdr:row>31</xdr:row>
      <xdr:rowOff>19050</xdr:rowOff>
    </xdr:to>
    <xdr:sp macro="" textlink="">
      <xdr:nvSpPr>
        <xdr:cNvPr id="3" name="TextBox 2">
          <a:extLst>
            <a:ext uri="{FF2B5EF4-FFF2-40B4-BE49-F238E27FC236}">
              <a16:creationId xmlns:a16="http://schemas.microsoft.com/office/drawing/2014/main" id="{8C9C8A75-AD94-E375-DA3C-6BF6E39033BA}"/>
            </a:ext>
          </a:extLst>
        </xdr:cNvPr>
        <xdr:cNvSpPr txBox="1"/>
      </xdr:nvSpPr>
      <xdr:spPr>
        <a:xfrm>
          <a:off x="17735550" y="752475"/>
          <a:ext cx="4581525" cy="517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selvbetjent minikjøkken - frokostblanding,</a:t>
          </a:r>
          <a:r>
            <a:rPr lang="nb-NO" sz="1100" baseline="0"/>
            <a:t> rundstykker, pålegg ost, skinke, melk juice kaffe, te</a:t>
          </a:r>
        </a:p>
        <a:p>
          <a:r>
            <a:rPr lang="nb-NO" sz="1100" baseline="0"/>
            <a:t>Enten helt selvbetjent eller i verste fall må en person være tilstede.</a:t>
          </a:r>
        </a:p>
        <a:p>
          <a:endParaRPr lang="nb-NO" sz="1100" baseline="0"/>
        </a:p>
        <a:p>
          <a:r>
            <a:rPr lang="nb-NO" sz="1100" baseline="0"/>
            <a:t>Selvbooking via nettet + telefonkontakt / mail</a:t>
          </a:r>
        </a:p>
        <a:p>
          <a:endParaRPr lang="nb-NO" sz="1100" baseline="0"/>
        </a:p>
        <a:p>
          <a:r>
            <a:rPr lang="nb-NO" sz="1100" baseline="0"/>
            <a:t>- vasking</a:t>
          </a:r>
        </a:p>
        <a:p>
          <a:r>
            <a:rPr lang="nb-NO" sz="1100" baseline="0"/>
            <a:t>- sengetøy må vaskes og man må ha X-antall sett sengetøy</a:t>
          </a:r>
        </a:p>
        <a:p>
          <a:endParaRPr lang="nb-NO" sz="1100" baseline="0"/>
        </a:p>
        <a:p>
          <a:endParaRPr lang="nb-NO" sz="110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47625</xdr:colOff>
      <xdr:row>3</xdr:row>
      <xdr:rowOff>142875</xdr:rowOff>
    </xdr:from>
    <xdr:to>
      <xdr:col>26</xdr:col>
      <xdr:colOff>371475</xdr:colOff>
      <xdr:row>27</xdr:row>
      <xdr:rowOff>28575</xdr:rowOff>
    </xdr:to>
    <xdr:sp macro="" textlink="">
      <xdr:nvSpPr>
        <xdr:cNvPr id="2" name="TextBox 1">
          <a:extLst>
            <a:ext uri="{FF2B5EF4-FFF2-40B4-BE49-F238E27FC236}">
              <a16:creationId xmlns:a16="http://schemas.microsoft.com/office/drawing/2014/main" id="{1ED87D84-417A-5A0E-5C37-85DF75DFC801}"/>
            </a:ext>
          </a:extLst>
        </xdr:cNvPr>
        <xdr:cNvSpPr txBox="1"/>
      </xdr:nvSpPr>
      <xdr:spPr>
        <a:xfrm>
          <a:off x="9191625" y="714375"/>
          <a:ext cx="7029450" cy="446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 utleie sykler, sykkelutstyr (hjelm, beskyttelse) , sykkelvogn (henger), </a:t>
          </a:r>
        </a:p>
        <a:p>
          <a:endParaRPr lang="nb-NO" sz="1100"/>
        </a:p>
        <a:p>
          <a:r>
            <a:rPr lang="nb-NO" sz="1100"/>
            <a:t>- leie</a:t>
          </a:r>
          <a:r>
            <a:rPr lang="nb-NO" sz="1100" baseline="0"/>
            <a:t> for å bruke tracken: hvor mye?</a:t>
          </a:r>
        </a:p>
        <a:p>
          <a:endParaRPr lang="nb-NO" sz="1100" baseline="0"/>
        </a:p>
        <a:p>
          <a:r>
            <a:rPr lang="nb-NO" sz="1100" baseline="0"/>
            <a:t>- Innkjøp sykler, verneutstyr, med mer</a:t>
          </a:r>
          <a:endParaRPr lang="nb-NO" sz="1100"/>
        </a:p>
      </xdr:txBody>
    </xdr:sp>
    <xdr:clientData/>
  </xdr:twoCellAnchor>
  <xdr:twoCellAnchor editAs="oneCell">
    <xdr:from>
      <xdr:col>27</xdr:col>
      <xdr:colOff>38100</xdr:colOff>
      <xdr:row>5</xdr:row>
      <xdr:rowOff>19050</xdr:rowOff>
    </xdr:from>
    <xdr:to>
      <xdr:col>35</xdr:col>
      <xdr:colOff>47014</xdr:colOff>
      <xdr:row>38</xdr:row>
      <xdr:rowOff>103977</xdr:rowOff>
    </xdr:to>
    <xdr:pic>
      <xdr:nvPicPr>
        <xdr:cNvPr id="3" name="Picture 2">
          <a:extLst>
            <a:ext uri="{FF2B5EF4-FFF2-40B4-BE49-F238E27FC236}">
              <a16:creationId xmlns:a16="http://schemas.microsoft.com/office/drawing/2014/main" id="{16F0A28B-9990-D3B8-9E57-EF224755A396}"/>
            </a:ext>
          </a:extLst>
        </xdr:cNvPr>
        <xdr:cNvPicPr>
          <a:picLocks noChangeAspect="1"/>
        </xdr:cNvPicPr>
      </xdr:nvPicPr>
      <xdr:blipFill>
        <a:blip xmlns:r="http://schemas.openxmlformats.org/officeDocument/2006/relationships" r:embed="rId1"/>
        <a:stretch>
          <a:fillRect/>
        </a:stretch>
      </xdr:blipFill>
      <xdr:spPr>
        <a:xfrm>
          <a:off x="16497300" y="971550"/>
          <a:ext cx="4885714" cy="6380952"/>
        </a:xfrm>
        <a:prstGeom prst="rect">
          <a:avLst/>
        </a:prstGeom>
      </xdr:spPr>
    </xdr:pic>
    <xdr:clientData/>
  </xdr:twoCellAnchor>
  <xdr:twoCellAnchor editAs="oneCell">
    <xdr:from>
      <xdr:col>15</xdr:col>
      <xdr:colOff>133349</xdr:colOff>
      <xdr:row>27</xdr:row>
      <xdr:rowOff>127178</xdr:rowOff>
    </xdr:from>
    <xdr:to>
      <xdr:col>26</xdr:col>
      <xdr:colOff>484482</xdr:colOff>
      <xdr:row>48</xdr:row>
      <xdr:rowOff>113570</xdr:rowOff>
    </xdr:to>
    <xdr:pic>
      <xdr:nvPicPr>
        <xdr:cNvPr id="4" name="Picture 3">
          <a:extLst>
            <a:ext uri="{FF2B5EF4-FFF2-40B4-BE49-F238E27FC236}">
              <a16:creationId xmlns:a16="http://schemas.microsoft.com/office/drawing/2014/main" id="{03B28E7C-2B8E-DCB0-8BB5-A052F02921C1}"/>
            </a:ext>
          </a:extLst>
        </xdr:cNvPr>
        <xdr:cNvPicPr>
          <a:picLocks noChangeAspect="1"/>
        </xdr:cNvPicPr>
      </xdr:nvPicPr>
      <xdr:blipFill>
        <a:blip xmlns:r="http://schemas.openxmlformats.org/officeDocument/2006/relationships" r:embed="rId2"/>
        <a:stretch>
          <a:fillRect/>
        </a:stretch>
      </xdr:blipFill>
      <xdr:spPr>
        <a:xfrm>
          <a:off x="9277349" y="5280203"/>
          <a:ext cx="7056733" cy="39868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200025</xdr:colOff>
      <xdr:row>1</xdr:row>
      <xdr:rowOff>152399</xdr:rowOff>
    </xdr:from>
    <xdr:to>
      <xdr:col>20</xdr:col>
      <xdr:colOff>390525</xdr:colOff>
      <xdr:row>86</xdr:row>
      <xdr:rowOff>142875</xdr:rowOff>
    </xdr:to>
    <xdr:sp macro="" textlink="">
      <xdr:nvSpPr>
        <xdr:cNvPr id="2" name="TextBox 1">
          <a:extLst>
            <a:ext uri="{FF2B5EF4-FFF2-40B4-BE49-F238E27FC236}">
              <a16:creationId xmlns:a16="http://schemas.microsoft.com/office/drawing/2014/main" id="{63B8561D-1473-44F2-91F6-DDBC65ECA287}"/>
            </a:ext>
          </a:extLst>
        </xdr:cNvPr>
        <xdr:cNvSpPr txBox="1"/>
      </xdr:nvSpPr>
      <xdr:spPr>
        <a:xfrm>
          <a:off x="5581650" y="342899"/>
          <a:ext cx="8724900" cy="16202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i="0" u="none" strike="noStrike" baseline="0">
              <a:solidFill>
                <a:schemeClr val="dk1"/>
              </a:solidFill>
              <a:latin typeface="+mn-lt"/>
              <a:ea typeface="+mn-ea"/>
              <a:cs typeface="+mn-cs"/>
            </a:rPr>
            <a:t>Prisestimat Fjellgledetunet </a:t>
          </a:r>
        </a:p>
        <a:p>
          <a:r>
            <a:rPr lang="nb-NO" sz="1100" b="0" i="0" u="none" strike="noStrike" baseline="0">
              <a:solidFill>
                <a:schemeClr val="dk1"/>
              </a:solidFill>
              <a:latin typeface="+mn-lt"/>
              <a:ea typeface="+mn-ea"/>
              <a:cs typeface="+mn-cs"/>
            </a:rPr>
            <a:t>Fra Østlaft </a:t>
          </a:r>
        </a:p>
        <a:p>
          <a:r>
            <a:rPr lang="nb-NO" sz="1100" b="0" i="0" u="none" strike="noStrike" baseline="0">
              <a:solidFill>
                <a:schemeClr val="dk1"/>
              </a:solidFill>
              <a:latin typeface="+mn-lt"/>
              <a:ea typeface="+mn-ea"/>
              <a:cs typeface="+mn-cs"/>
            </a:rPr>
            <a:t>Leveransebeskrivelse: </a:t>
          </a:r>
        </a:p>
        <a:p>
          <a:r>
            <a:rPr lang="nb-NO" sz="1100" b="0" i="0" u="none" strike="noStrike" baseline="0">
              <a:solidFill>
                <a:schemeClr val="dk1"/>
              </a:solidFill>
              <a:latin typeface="+mn-lt"/>
              <a:ea typeface="+mn-ea"/>
              <a:cs typeface="+mn-cs"/>
            </a:rPr>
            <a:t>Tilbudet gjelder for Kafeen og Låven. Tilbudet er et grovt estimat, basert på vår standard leveransebeskrivelse. Beregnet etter tegninger utarbeidet av Østlaft, datert 12.07. 22 </a:t>
          </a:r>
        </a:p>
        <a:p>
          <a:r>
            <a:rPr lang="nb-NO" sz="1100" b="0" i="0" u="none" strike="noStrike" baseline="0">
              <a:solidFill>
                <a:schemeClr val="dk1"/>
              </a:solidFill>
              <a:latin typeface="+mn-lt"/>
              <a:ea typeface="+mn-ea"/>
              <a:cs typeface="+mn-cs"/>
            </a:rPr>
            <a:t>Kafeen er i laft, med deler av stavlaft på noen deler av bygget. Låven leveres i full laft. </a:t>
          </a:r>
        </a:p>
        <a:p>
          <a:r>
            <a:rPr lang="nb-NO" sz="1100" b="0" i="0" u="none" strike="noStrike" baseline="0">
              <a:solidFill>
                <a:schemeClr val="dk1"/>
              </a:solidFill>
              <a:latin typeface="+mn-lt"/>
              <a:ea typeface="+mn-ea"/>
              <a:cs typeface="+mn-cs"/>
            </a:rPr>
            <a:t>Tømmeret er norsk, og blir laftet på vår egen laftefabrikk på Rudshøgda. </a:t>
          </a:r>
        </a:p>
        <a:p>
          <a:r>
            <a:rPr lang="nb-NO" sz="1100" b="0" i="0" u="none" strike="noStrike" baseline="0">
              <a:solidFill>
                <a:schemeClr val="dk1"/>
              </a:solidFill>
              <a:latin typeface="+mn-lt"/>
              <a:ea typeface="+mn-ea"/>
              <a:cs typeface="+mn-cs"/>
            </a:rPr>
            <a:t>Taket er tekket med torv. </a:t>
          </a:r>
        </a:p>
        <a:p>
          <a:r>
            <a:rPr lang="nb-NO" sz="1100" b="0" i="0" u="none" strike="noStrike" baseline="0">
              <a:solidFill>
                <a:schemeClr val="dk1"/>
              </a:solidFill>
              <a:latin typeface="+mn-lt"/>
              <a:ea typeface="+mn-ea"/>
              <a:cs typeface="+mn-cs"/>
            </a:rPr>
            <a:t>Tilbudet er basert på vår standard leveransebeskrivelse. Utover denne, er disse tilleggene inkludert i pristilbudet: </a:t>
          </a:r>
        </a:p>
        <a:p>
          <a:r>
            <a:rPr lang="nb-NO" sz="1100" b="0" i="0" u="none" strike="noStrike" baseline="0">
              <a:solidFill>
                <a:schemeClr val="dk1"/>
              </a:solidFill>
              <a:latin typeface="+mn-lt"/>
              <a:ea typeface="+mn-ea"/>
              <a:cs typeface="+mn-cs"/>
            </a:rPr>
            <a:t>• Grunnarbeid </a:t>
          </a:r>
        </a:p>
        <a:p>
          <a:r>
            <a:rPr lang="nb-NO" sz="1100" b="0" i="0" u="none" strike="noStrike" baseline="0">
              <a:solidFill>
                <a:schemeClr val="dk1"/>
              </a:solidFill>
              <a:latin typeface="+mn-lt"/>
              <a:ea typeface="+mn-ea"/>
              <a:cs typeface="+mn-cs"/>
            </a:rPr>
            <a:t>• Betongarbeid </a:t>
          </a:r>
        </a:p>
        <a:p>
          <a:r>
            <a:rPr lang="nb-NO" sz="1100" b="0" i="0" u="none" strike="noStrike" baseline="0">
              <a:solidFill>
                <a:schemeClr val="dk1"/>
              </a:solidFill>
              <a:latin typeface="+mn-lt"/>
              <a:ea typeface="+mn-ea"/>
              <a:cs typeface="+mn-cs"/>
            </a:rPr>
            <a:t>• Kjøkken på Kafeen </a:t>
          </a:r>
        </a:p>
        <a:p>
          <a:r>
            <a:rPr lang="nb-NO" sz="1100" b="0" i="0" u="none" strike="noStrike" baseline="0">
              <a:solidFill>
                <a:schemeClr val="dk1"/>
              </a:solidFill>
              <a:latin typeface="+mn-lt"/>
              <a:ea typeface="+mn-ea"/>
              <a:cs typeface="+mn-cs"/>
            </a:rPr>
            <a:t>• Malerarbeid </a:t>
          </a:r>
        </a:p>
        <a:p>
          <a:r>
            <a:rPr lang="nb-NO" sz="1100" b="0" i="0" u="none" strike="noStrike" baseline="0">
              <a:solidFill>
                <a:schemeClr val="dk1"/>
              </a:solidFill>
              <a:latin typeface="+mn-lt"/>
              <a:ea typeface="+mn-ea"/>
              <a:cs typeface="+mn-cs"/>
            </a:rPr>
            <a:t>• Byggesøknad </a:t>
          </a:r>
        </a:p>
        <a:p>
          <a:r>
            <a:rPr lang="nb-NO" sz="1100" b="0" i="0" u="none" strike="noStrike" baseline="0">
              <a:solidFill>
                <a:schemeClr val="dk1"/>
              </a:solidFill>
              <a:latin typeface="+mn-lt"/>
              <a:ea typeface="+mn-ea"/>
              <a:cs typeface="+mn-cs"/>
            </a:rPr>
            <a:t>• Overnatting for snekkere </a:t>
          </a:r>
        </a:p>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For begge bygg er det varmepumpe; væske/vann. 400 V varmepumpe, med effekt 43 kW. Det er en komplett varmepumpe for oppvarming av boliger og mindre næringsbygg. </a:t>
          </a:r>
        </a:p>
        <a:p>
          <a:r>
            <a:rPr lang="nb-NO" sz="1100" b="0" i="0" u="none" strike="noStrike" baseline="0">
              <a:solidFill>
                <a:schemeClr val="dk1"/>
              </a:solidFill>
              <a:latin typeface="+mn-lt"/>
              <a:ea typeface="+mn-ea"/>
              <a:cs typeface="+mn-cs"/>
            </a:rPr>
            <a:t>Malerarbeid: </a:t>
          </a:r>
        </a:p>
        <a:p>
          <a:r>
            <a:rPr lang="nb-NO" sz="1100" b="0" i="0" u="none" strike="noStrike" baseline="0">
              <a:solidFill>
                <a:schemeClr val="dk1"/>
              </a:solidFill>
              <a:latin typeface="+mn-lt"/>
              <a:ea typeface="+mn-ea"/>
              <a:cs typeface="+mn-cs"/>
            </a:rPr>
            <a:t>1 strøk beis av vegger, vindskier og omramming utvendig. </a:t>
          </a:r>
        </a:p>
        <a:p>
          <a:r>
            <a:rPr lang="nb-NO" sz="1100" b="0" i="0" u="none" strike="noStrike" baseline="0">
              <a:solidFill>
                <a:schemeClr val="dk1"/>
              </a:solidFill>
              <a:latin typeface="+mn-lt"/>
              <a:ea typeface="+mn-ea"/>
              <a:cs typeface="+mn-cs"/>
            </a:rPr>
            <a:t>1 strøk beis av vegger, takåser, listverk, trapp innvendig. </a:t>
          </a:r>
        </a:p>
        <a:p>
          <a:r>
            <a:rPr lang="nb-NO" sz="1100" b="0" i="0" u="none" strike="noStrike" baseline="0">
              <a:solidFill>
                <a:schemeClr val="dk1"/>
              </a:solidFill>
              <a:latin typeface="+mn-lt"/>
              <a:ea typeface="+mn-ea"/>
              <a:cs typeface="+mn-cs"/>
            </a:rPr>
            <a:t>Malerarbeid utføres av Maler`n Karlsen AS. </a:t>
          </a:r>
        </a:p>
        <a:p>
          <a:r>
            <a:rPr lang="nb-NO" sz="1100" b="0" i="0" u="none" strike="noStrike" baseline="0">
              <a:solidFill>
                <a:schemeClr val="dk1"/>
              </a:solidFill>
              <a:latin typeface="+mn-lt"/>
              <a:ea typeface="+mn-ea"/>
              <a:cs typeface="+mn-cs"/>
            </a:rPr>
            <a:t>Kjøkken og hvitevarer, baderominnredning og montering: </a:t>
          </a:r>
        </a:p>
        <a:p>
          <a:r>
            <a:rPr lang="nb-NO" sz="1100" b="0" i="0" u="none" strike="noStrike" baseline="0">
              <a:solidFill>
                <a:schemeClr val="dk1"/>
              </a:solidFill>
              <a:latin typeface="+mn-lt"/>
              <a:ea typeface="+mn-ea"/>
              <a:cs typeface="+mn-cs"/>
            </a:rPr>
            <a:t>I Kafeen er det med leveranse fra Lillehammer Storkjøkken. </a:t>
          </a:r>
        </a:p>
        <a:p>
          <a:r>
            <a:rPr lang="nb-NO" sz="1100" b="0" i="0" u="none" strike="noStrike" baseline="0">
              <a:solidFill>
                <a:schemeClr val="dk1"/>
              </a:solidFill>
              <a:latin typeface="+mn-lt"/>
              <a:ea typeface="+mn-ea"/>
              <a:cs typeface="+mn-cs"/>
            </a:rPr>
            <a:t>Det er tenkt oppsett for å kunne klare 200 gjester. </a:t>
          </a:r>
        </a:p>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 Kjølerom </a:t>
          </a:r>
        </a:p>
        <a:p>
          <a:r>
            <a:rPr lang="nb-NO" sz="1100" b="0" i="0" u="none" strike="noStrike" baseline="0">
              <a:solidFill>
                <a:schemeClr val="dk1"/>
              </a:solidFill>
              <a:latin typeface="+mn-lt"/>
              <a:ea typeface="+mn-ea"/>
              <a:cs typeface="+mn-cs"/>
            </a:rPr>
            <a:t>• Fryserom </a:t>
          </a:r>
        </a:p>
        <a:p>
          <a:r>
            <a:rPr lang="nb-NO" sz="1100" b="0" i="0" u="none" strike="noStrike" baseline="0">
              <a:solidFill>
                <a:schemeClr val="dk1"/>
              </a:solidFill>
              <a:latin typeface="+mn-lt"/>
              <a:ea typeface="+mn-ea"/>
              <a:cs typeface="+mn-cs"/>
            </a:rPr>
            <a:t>• Grillinje </a:t>
          </a:r>
        </a:p>
        <a:p>
          <a:r>
            <a:rPr lang="nb-NO" sz="1100" b="0" i="0" u="none" strike="noStrike" baseline="0">
              <a:solidFill>
                <a:schemeClr val="dk1"/>
              </a:solidFill>
              <a:latin typeface="+mn-lt"/>
              <a:ea typeface="+mn-ea"/>
              <a:cs typeface="+mn-cs"/>
            </a:rPr>
            <a:t>• Kombidampere </a:t>
          </a:r>
        </a:p>
        <a:p>
          <a:r>
            <a:rPr lang="nb-NO" sz="1100" b="0" i="0" u="none" strike="noStrike" baseline="0">
              <a:solidFill>
                <a:schemeClr val="dk1"/>
              </a:solidFill>
              <a:latin typeface="+mn-lt"/>
              <a:ea typeface="+mn-ea"/>
              <a:cs typeface="+mn-cs"/>
            </a:rPr>
            <a:t>• Benker </a:t>
          </a:r>
        </a:p>
        <a:p>
          <a:r>
            <a:rPr lang="nb-NO" sz="1100" b="0" i="0" u="none" strike="noStrike" baseline="0">
              <a:solidFill>
                <a:schemeClr val="dk1"/>
              </a:solidFill>
              <a:latin typeface="+mn-lt"/>
              <a:ea typeface="+mn-ea"/>
              <a:cs typeface="+mn-cs"/>
            </a:rPr>
            <a:t>• Kjøl/frys </a:t>
          </a:r>
        </a:p>
        <a:p>
          <a:r>
            <a:rPr lang="nb-NO" sz="1100" b="0" i="0" u="none" strike="noStrike" baseline="0">
              <a:solidFill>
                <a:schemeClr val="dk1"/>
              </a:solidFill>
              <a:latin typeface="+mn-lt"/>
              <a:ea typeface="+mn-ea"/>
              <a:cs typeface="+mn-cs"/>
            </a:rPr>
            <a:t>• Oppvaskmaskiner </a:t>
          </a:r>
        </a:p>
        <a:p>
          <a:r>
            <a:rPr lang="nb-NO" sz="1100" b="0" i="0" u="none" strike="noStrike" baseline="0">
              <a:solidFill>
                <a:schemeClr val="dk1"/>
              </a:solidFill>
              <a:latin typeface="+mn-lt"/>
              <a:ea typeface="+mn-ea"/>
              <a:cs typeface="+mn-cs"/>
            </a:rPr>
            <a:t>• Benker oppvask </a:t>
          </a:r>
        </a:p>
        <a:p>
          <a:r>
            <a:rPr lang="nb-NO" sz="1100" b="0" i="0" u="none" strike="noStrike" baseline="0">
              <a:solidFill>
                <a:schemeClr val="dk1"/>
              </a:solidFill>
              <a:latin typeface="+mn-lt"/>
              <a:ea typeface="+mn-ea"/>
              <a:cs typeface="+mn-cs"/>
            </a:rPr>
            <a:t>• Hyller </a:t>
          </a:r>
        </a:p>
        <a:p>
          <a:r>
            <a:rPr lang="nb-NO" sz="1100" b="0" i="0" u="none" strike="noStrike" baseline="0">
              <a:solidFill>
                <a:schemeClr val="dk1"/>
              </a:solidFill>
              <a:latin typeface="+mn-lt"/>
              <a:ea typeface="+mn-ea"/>
              <a:cs typeface="+mn-cs"/>
            </a:rPr>
            <a:t>• Tørrvare oppbevaring </a:t>
          </a:r>
        </a:p>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Nærmere info vil bli utarbeidet når prosjektet skal realiseres. </a:t>
          </a:r>
        </a:p>
        <a:p>
          <a:r>
            <a:rPr lang="nb-NO" sz="1100" b="0" i="0" u="none" strike="noStrike" baseline="0">
              <a:solidFill>
                <a:schemeClr val="dk1"/>
              </a:solidFill>
              <a:latin typeface="+mn-lt"/>
              <a:ea typeface="+mn-ea"/>
              <a:cs typeface="+mn-cs"/>
            </a:rPr>
            <a:t>WC / toalett / Bad: </a:t>
          </a:r>
        </a:p>
        <a:p>
          <a:r>
            <a:rPr lang="nb-NO" sz="1100" b="0" i="0" u="none" strike="noStrike" baseline="0">
              <a:solidFill>
                <a:schemeClr val="dk1"/>
              </a:solidFill>
              <a:latin typeface="+mn-lt"/>
              <a:ea typeface="+mn-ea"/>
              <a:cs typeface="+mn-cs"/>
            </a:rPr>
            <a:t>Innredning og montering fra rørlegger. </a:t>
          </a:r>
        </a:p>
        <a:p>
          <a:r>
            <a:rPr lang="nb-NO" sz="1100" b="0" i="0" u="none" strike="noStrike" baseline="0">
              <a:solidFill>
                <a:schemeClr val="dk1"/>
              </a:solidFill>
              <a:latin typeface="+mn-lt"/>
              <a:ea typeface="+mn-ea"/>
              <a:cs typeface="+mn-cs"/>
            </a:rPr>
            <a:t>Skifer i Kafeen: </a:t>
          </a:r>
        </a:p>
        <a:p>
          <a:r>
            <a:rPr lang="nb-NO" sz="1100" b="0" i="0" u="none" strike="noStrike" baseline="0">
              <a:solidFill>
                <a:schemeClr val="dk1"/>
              </a:solidFill>
              <a:latin typeface="+mn-lt"/>
              <a:ea typeface="+mn-ea"/>
              <a:cs typeface="+mn-cs"/>
            </a:rPr>
            <a:t>Bruddskifer legges på støpt plate i inngang, hall og kafe/bar. Se tegning. Andre rom leveres med std fliser. (30x30 cm og 30x60 cm) </a:t>
          </a:r>
        </a:p>
        <a:p>
          <a:r>
            <a:rPr lang="nb-NO" sz="1100" b="0" i="0" u="none" strike="noStrike" baseline="0">
              <a:solidFill>
                <a:schemeClr val="dk1"/>
              </a:solidFill>
              <a:latin typeface="+mn-lt"/>
              <a:ea typeface="+mn-ea"/>
              <a:cs typeface="+mn-cs"/>
            </a:rPr>
            <a:t>På Låven leveres std fliser, se tegning for område. (30x30 cm og 30x60 cm) </a:t>
          </a:r>
        </a:p>
        <a:p>
          <a:r>
            <a:rPr lang="nb-NO" sz="1100" b="0" i="0" u="none" strike="noStrike" baseline="0">
              <a:solidFill>
                <a:schemeClr val="dk1"/>
              </a:solidFill>
              <a:latin typeface="+mn-lt"/>
              <a:ea typeface="+mn-ea"/>
              <a:cs typeface="+mn-cs"/>
            </a:rPr>
            <a:t>Peis: </a:t>
          </a:r>
        </a:p>
        <a:p>
          <a:r>
            <a:rPr lang="nb-NO" sz="1100" b="0" i="0" u="none" strike="noStrike" baseline="0">
              <a:solidFill>
                <a:schemeClr val="dk1"/>
              </a:solidFill>
              <a:latin typeface="+mn-lt"/>
              <a:ea typeface="+mn-ea"/>
              <a:cs typeface="+mn-cs"/>
            </a:rPr>
            <a:t>Det er estimert pris på 2 stk peis i tørrmur. Utseende og endelig pris må utarbeides. </a:t>
          </a:r>
        </a:p>
        <a:p>
          <a:r>
            <a:rPr lang="nb-NO" sz="1100" b="0" i="0" u="none" strike="noStrike" baseline="0">
              <a:solidFill>
                <a:schemeClr val="dk1"/>
              </a:solidFill>
              <a:latin typeface="+mn-lt"/>
              <a:ea typeface="+mn-ea"/>
              <a:cs typeface="+mn-cs"/>
            </a:rPr>
            <a:t>Pipe over tak forblendes med svart beslag. </a:t>
          </a:r>
        </a:p>
        <a:p>
          <a:r>
            <a:rPr lang="nb-NO" sz="1100" b="0" i="0" u="none" strike="noStrike" baseline="0">
              <a:solidFill>
                <a:schemeClr val="dk1"/>
              </a:solidFill>
              <a:latin typeface="+mn-lt"/>
              <a:ea typeface="+mn-ea"/>
              <a:cs typeface="+mn-cs"/>
            </a:rPr>
            <a:t>Grunnarbeid og betongarbeid: </a:t>
          </a:r>
        </a:p>
        <a:p>
          <a:r>
            <a:rPr lang="nb-NO" sz="1100" b="0" i="0" u="none" strike="noStrike" baseline="0">
              <a:solidFill>
                <a:schemeClr val="dk1"/>
              </a:solidFill>
              <a:latin typeface="+mn-lt"/>
              <a:ea typeface="+mn-ea"/>
              <a:cs typeface="+mn-cs"/>
            </a:rPr>
            <a:t>Tilbud er innhentet fra Erik Sveen AS. og Løype Anleggsdrift AS. </a:t>
          </a:r>
        </a:p>
        <a:p>
          <a:r>
            <a:rPr lang="nb-NO" sz="1100" b="0" i="0" u="none" strike="noStrike" baseline="0">
              <a:solidFill>
                <a:schemeClr val="dk1"/>
              </a:solidFill>
              <a:latin typeface="+mn-lt"/>
              <a:ea typeface="+mn-ea"/>
              <a:cs typeface="+mn-cs"/>
            </a:rPr>
            <a:t>Grunnarbeider gjelder for Kafeen og Låven. Alt av uteområde ellers er ikke inkludert. </a:t>
          </a:r>
        </a:p>
        <a:p>
          <a:r>
            <a:rPr lang="nb-NO" sz="1100" b="0" i="0" u="none" strike="noStrike" baseline="0">
              <a:solidFill>
                <a:schemeClr val="dk1"/>
              </a:solidFill>
              <a:latin typeface="+mn-lt"/>
              <a:ea typeface="+mn-ea"/>
              <a:cs typeface="+mn-cs"/>
            </a:rPr>
            <a:t>Forbehold, ikke med i pristilbud </a:t>
          </a:r>
        </a:p>
        <a:p>
          <a:r>
            <a:rPr lang="nb-NO" sz="1100" b="0" i="0" u="none" strike="noStrike" baseline="0">
              <a:solidFill>
                <a:schemeClr val="dk1"/>
              </a:solidFill>
              <a:latin typeface="+mn-lt"/>
              <a:ea typeface="+mn-ea"/>
              <a:cs typeface="+mn-cs"/>
            </a:rPr>
            <a:t>• Byggesaksgebyr, tilknytningsavgifter vann og avløp, tilkoblingsavgift strøm </a:t>
          </a:r>
        </a:p>
        <a:p>
          <a:r>
            <a:rPr lang="nb-NO" sz="1100" b="0" i="0" u="none" strike="noStrike" baseline="0">
              <a:solidFill>
                <a:schemeClr val="dk1"/>
              </a:solidFill>
              <a:latin typeface="+mn-lt"/>
              <a:ea typeface="+mn-ea"/>
              <a:cs typeface="+mn-cs"/>
            </a:rPr>
            <a:t>• Sprenging og utskifting av masser eller forurensede masser </a:t>
          </a:r>
        </a:p>
        <a:p>
          <a:r>
            <a:rPr lang="nb-NO" sz="1100" b="0" i="0" u="none" strike="noStrike" baseline="0">
              <a:solidFill>
                <a:schemeClr val="dk1"/>
              </a:solidFill>
              <a:latin typeface="+mn-lt"/>
              <a:ea typeface="+mn-ea"/>
              <a:cs typeface="+mn-cs"/>
            </a:rPr>
            <a:t>• Naturstein, trapper og utvendig hagearbeid utover hva som er beskrevet fra entreprenør </a:t>
          </a:r>
        </a:p>
        <a:p>
          <a:r>
            <a:rPr lang="nb-NO" sz="1100" b="0" i="0" u="none" strike="noStrike" baseline="0">
              <a:solidFill>
                <a:schemeClr val="dk1"/>
              </a:solidFill>
              <a:latin typeface="+mn-lt"/>
              <a:ea typeface="+mn-ea"/>
              <a:cs typeface="+mn-cs"/>
            </a:rPr>
            <a:t>• Møbler vist på plantegning er kun som illustrasjon, følger ikke med i leveransen. </a:t>
          </a:r>
        </a:p>
        <a:p>
          <a:r>
            <a:rPr lang="nb-NO" sz="1100" b="0" i="0" u="none" strike="noStrike" baseline="0">
              <a:solidFill>
                <a:schemeClr val="dk1"/>
              </a:solidFill>
              <a:latin typeface="+mn-lt"/>
              <a:ea typeface="+mn-ea"/>
              <a:cs typeface="+mn-cs"/>
            </a:rPr>
            <a:t>• Grunnarbeider for andre områder enn Kafeen og Låven. </a:t>
          </a:r>
        </a:p>
        <a:p>
          <a:r>
            <a:rPr lang="nb-NO" sz="1100" b="0" i="0" u="none" strike="noStrike" baseline="0">
              <a:solidFill>
                <a:schemeClr val="dk1"/>
              </a:solidFill>
              <a:latin typeface="+mn-lt"/>
              <a:ea typeface="+mn-ea"/>
              <a:cs typeface="+mn-cs"/>
            </a:rPr>
            <a:t>• Prosjektering og levering av ventilasjonsanlegg til Kafeen og Låven. </a:t>
          </a:r>
        </a:p>
        <a:p>
          <a:r>
            <a:rPr lang="nb-NO" sz="1100" b="0" i="0" u="none" strike="noStrike" baseline="0">
              <a:solidFill>
                <a:schemeClr val="dk1"/>
              </a:solidFill>
              <a:latin typeface="+mn-lt"/>
              <a:ea typeface="+mn-ea"/>
              <a:cs typeface="+mn-cs"/>
            </a:rPr>
            <a:t>• Byggestrøm </a:t>
          </a:r>
        </a:p>
        <a:p>
          <a:r>
            <a:rPr lang="nb-NO" sz="1100" b="0" i="0" u="none" strike="noStrike" baseline="0">
              <a:solidFill>
                <a:schemeClr val="dk1"/>
              </a:solidFill>
              <a:latin typeface="+mn-lt"/>
              <a:ea typeface="+mn-ea"/>
              <a:cs typeface="+mn-cs"/>
            </a:rPr>
            <a:t>• Terrasser. Disse kan leveres som et tillegg når plassering er avklart. </a:t>
          </a:r>
        </a:p>
        <a:p>
          <a:r>
            <a:rPr lang="nb-NO" sz="1100" b="0" i="0" u="none" strike="noStrike" baseline="0">
              <a:solidFill>
                <a:schemeClr val="dk1"/>
              </a:solidFill>
              <a:latin typeface="+mn-lt"/>
              <a:ea typeface="+mn-ea"/>
              <a:cs typeface="+mn-cs"/>
            </a:rPr>
            <a:t>• Tegninger vil kunne måtte endres/tilpasses etter prosjektering og plassering av ventilasjon og annet teknisk utstyr. </a:t>
          </a:r>
        </a:p>
        <a:p>
          <a:r>
            <a:rPr lang="nb-NO" sz="1100" b="0" i="0" u="none" strike="noStrike" baseline="0">
              <a:solidFill>
                <a:schemeClr val="dk1"/>
              </a:solidFill>
              <a:latin typeface="+mn-lt"/>
              <a:ea typeface="+mn-ea"/>
              <a:cs typeface="+mn-cs"/>
            </a:rPr>
            <a:t>• Prosjektering for brann </a:t>
          </a:r>
        </a:p>
        <a:p>
          <a:r>
            <a:rPr lang="nb-NO" sz="1100" b="0" i="0" u="none" strike="noStrike" baseline="0">
              <a:solidFill>
                <a:schemeClr val="dk1"/>
              </a:solidFill>
              <a:latin typeface="+mn-lt"/>
              <a:ea typeface="+mn-ea"/>
              <a:cs typeface="+mn-cs"/>
            </a:rPr>
            <a:t>• Prosjektering for bygg </a:t>
          </a:r>
        </a:p>
        <a:p>
          <a:r>
            <a:rPr lang="nb-NO" sz="1100" b="0" i="0" u="none" strike="noStrike" baseline="0">
              <a:solidFill>
                <a:schemeClr val="dk1"/>
              </a:solidFill>
              <a:latin typeface="+mn-lt"/>
              <a:ea typeface="+mn-ea"/>
              <a:cs typeface="+mn-cs"/>
            </a:rPr>
            <a:t>• Tomt </a:t>
          </a:r>
        </a:p>
        <a:p>
          <a:r>
            <a:rPr lang="nb-NO" sz="1100" b="0" i="0" u="none" strike="noStrike" baseline="0">
              <a:solidFill>
                <a:schemeClr val="dk1"/>
              </a:solidFill>
              <a:latin typeface="+mn-lt"/>
              <a:ea typeface="+mn-ea"/>
              <a:cs typeface="+mn-cs"/>
            </a:rPr>
            <a:t>• Indeksregulering </a:t>
          </a:r>
        </a:p>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Oppstart, fremdrift og byggetid: </a:t>
          </a:r>
        </a:p>
        <a:p>
          <a:r>
            <a:rPr lang="nb-NO" sz="1100" b="0" i="0" u="none" strike="noStrike" baseline="0">
              <a:solidFill>
                <a:schemeClr val="dk1"/>
              </a:solidFill>
              <a:latin typeface="+mn-lt"/>
              <a:ea typeface="+mn-ea"/>
              <a:cs typeface="+mn-cs"/>
            </a:rPr>
            <a:t>Østlaft har god kapasitet på laftefabrikken, og vil kunne levere prosjektet ihht til fremdriftsplan som utarbeides etter kontrakt. </a:t>
          </a:r>
        </a:p>
        <a:p>
          <a:r>
            <a:rPr lang="nb-NO" sz="1100" b="0" i="0" u="none" strike="noStrike" baseline="0">
              <a:solidFill>
                <a:schemeClr val="dk1"/>
              </a:solidFill>
              <a:latin typeface="+mn-lt"/>
              <a:ea typeface="+mn-ea"/>
              <a:cs typeface="+mn-cs"/>
            </a:rPr>
            <a:t>Byggetid for prosjektet må vi se på når detaljer for byggene er klare. </a:t>
          </a:r>
        </a:p>
        <a:p>
          <a:r>
            <a:rPr lang="nb-NO" sz="1100" b="0" i="0" u="none" strike="noStrike" baseline="0">
              <a:solidFill>
                <a:schemeClr val="dk1"/>
              </a:solidFill>
              <a:latin typeface="+mn-lt"/>
              <a:ea typeface="+mn-ea"/>
              <a:cs typeface="+mn-cs"/>
            </a:rPr>
            <a:t>Diverse: </a:t>
          </a:r>
        </a:p>
        <a:p>
          <a:r>
            <a:rPr lang="nb-NO" sz="1100" b="0" i="0" u="none" strike="noStrike" baseline="0">
              <a:solidFill>
                <a:schemeClr val="dk1"/>
              </a:solidFill>
              <a:latin typeface="+mn-lt"/>
              <a:ea typeface="+mn-ea"/>
              <a:cs typeface="+mn-cs"/>
            </a:rPr>
            <a:t>Endringer utover hva som er beskrevet i kontrakt skal tas med selger. </a:t>
          </a:r>
        </a:p>
        <a:p>
          <a:r>
            <a:rPr lang="nb-NO" sz="1100" b="0" i="0" u="none" strike="noStrike" baseline="0">
              <a:solidFill>
                <a:schemeClr val="dk1"/>
              </a:solidFill>
              <a:latin typeface="+mn-lt"/>
              <a:ea typeface="+mn-ea"/>
              <a:cs typeface="+mn-cs"/>
            </a:rPr>
            <a:t>Jøra Bygg: </a:t>
          </a:r>
        </a:p>
        <a:p>
          <a:r>
            <a:rPr lang="nb-NO" sz="1100" b="0" i="0" u="none" strike="noStrike" baseline="0">
              <a:solidFill>
                <a:schemeClr val="dk1"/>
              </a:solidFill>
              <a:latin typeface="+mn-lt"/>
              <a:ea typeface="+mn-ea"/>
              <a:cs typeface="+mn-cs"/>
            </a:rPr>
            <a:t>Prosjektet er et samarbeid mellom Østlaft og Jøra Bygg. </a:t>
          </a:r>
        </a:p>
        <a:p>
          <a:r>
            <a:rPr lang="nb-NO" sz="1100" b="0" i="0" u="none" strike="noStrike" baseline="0">
              <a:solidFill>
                <a:schemeClr val="dk1"/>
              </a:solidFill>
              <a:latin typeface="+mn-lt"/>
              <a:ea typeface="+mn-ea"/>
              <a:cs typeface="+mn-cs"/>
            </a:rPr>
            <a:t>Østlaft står ansvarlig for leveranse og oppføring av Kafe og Låven, og Jøra bygg står ansvarlig for leveranse og oppføring av Bed &amp; Breakfast byggene. </a:t>
          </a:r>
        </a:p>
        <a:p>
          <a:r>
            <a:rPr lang="nb-NO" sz="1100" b="0" i="0" u="none" strike="noStrike" baseline="0">
              <a:solidFill>
                <a:schemeClr val="dk1"/>
              </a:solidFill>
              <a:latin typeface="+mn-lt"/>
              <a:ea typeface="+mn-ea"/>
              <a:cs typeface="+mn-cs"/>
            </a:rPr>
            <a:t>Prisestimat Fjellgledetunet </a:t>
          </a:r>
        </a:p>
        <a:p>
          <a:r>
            <a:rPr lang="nb-NO" sz="1100" b="0" i="0" u="none" strike="noStrike" baseline="0">
              <a:solidFill>
                <a:schemeClr val="dk1"/>
              </a:solidFill>
              <a:latin typeface="+mn-lt"/>
              <a:ea typeface="+mn-ea"/>
              <a:cs typeface="+mn-cs"/>
            </a:rPr>
            <a:t>Fra Jøra Bygg </a:t>
          </a:r>
        </a:p>
        <a:p>
          <a:r>
            <a:rPr lang="nb-NO" sz="1100" b="0" i="0" u="none" strike="noStrike" baseline="0">
              <a:solidFill>
                <a:schemeClr val="dk1"/>
              </a:solidFill>
              <a:latin typeface="+mn-lt"/>
              <a:ea typeface="+mn-ea"/>
              <a:cs typeface="+mn-cs"/>
            </a:rPr>
            <a:t>Leveransebeskrivelse: </a:t>
          </a:r>
        </a:p>
        <a:p>
          <a:r>
            <a:rPr lang="nb-NO" sz="1100" b="0" i="0" u="none" strike="noStrike" baseline="0">
              <a:solidFill>
                <a:schemeClr val="dk1"/>
              </a:solidFill>
              <a:latin typeface="+mn-lt"/>
              <a:ea typeface="+mn-ea"/>
              <a:cs typeface="+mn-cs"/>
            </a:rPr>
            <a:t>Beregninger på estimat på Bed &amp; Breakfast bygg, 2 stk, er gjort ihht tegninger datert 21.09.22 </a:t>
          </a:r>
        </a:p>
        <a:p>
          <a:r>
            <a:rPr lang="nb-NO" sz="1100" b="0" i="0" u="none" strike="noStrike" baseline="0">
              <a:solidFill>
                <a:schemeClr val="dk1"/>
              </a:solidFill>
              <a:latin typeface="+mn-lt"/>
              <a:ea typeface="+mn-ea"/>
              <a:cs typeface="+mn-cs"/>
            </a:rPr>
            <a:t>• Ringmur og plate på mark isolert ihht TEK!/ </a:t>
          </a:r>
        </a:p>
        <a:p>
          <a:r>
            <a:rPr lang="nb-NO" sz="1100" b="0" i="0" u="none" strike="noStrike" baseline="0">
              <a:solidFill>
                <a:schemeClr val="dk1"/>
              </a:solidFill>
              <a:latin typeface="+mn-lt"/>
              <a:ea typeface="+mn-ea"/>
              <a:cs typeface="+mn-cs"/>
            </a:rPr>
            <a:t>• Yttervegg av tre kledd med stående låvepanel grunnet ett strøk, isolert ihht TEK17 </a:t>
          </a:r>
        </a:p>
        <a:p>
          <a:r>
            <a:rPr lang="nb-NO" sz="1100" b="0" i="0" u="none" strike="noStrike" baseline="0">
              <a:solidFill>
                <a:schemeClr val="dk1"/>
              </a:solidFill>
              <a:latin typeface="+mn-lt"/>
              <a:ea typeface="+mn-ea"/>
              <a:cs typeface="+mn-cs"/>
            </a:rPr>
            <a:t>• Rammer av bord på yttervegg for å få frem stav og laft utseende er inkludert </a:t>
          </a:r>
        </a:p>
        <a:p>
          <a:r>
            <a:rPr lang="nb-NO" sz="1100" b="0" i="0" u="none" strike="noStrike" baseline="0">
              <a:solidFill>
                <a:schemeClr val="dk1"/>
              </a:solidFill>
              <a:latin typeface="+mn-lt"/>
              <a:ea typeface="+mn-ea"/>
              <a:cs typeface="+mn-cs"/>
            </a:rPr>
            <a:t>• Takkonstruksjon med torvtak isolert ihht TEK17 </a:t>
          </a:r>
        </a:p>
        <a:p>
          <a:r>
            <a:rPr lang="nb-NO" sz="1100" b="0" i="0" u="none" strike="noStrike" baseline="0">
              <a:solidFill>
                <a:schemeClr val="dk1"/>
              </a:solidFill>
              <a:latin typeface="+mn-lt"/>
              <a:ea typeface="+mn-ea"/>
              <a:cs typeface="+mn-cs"/>
            </a:rPr>
            <a:t>• Innvendige vegger mellom rom og mot korridor er regnet som doble med gipsplater sparklet og malt to strøk </a:t>
          </a:r>
        </a:p>
        <a:p>
          <a:r>
            <a:rPr lang="nb-NO" sz="1100" b="0" i="0" u="none" strike="noStrike" baseline="0">
              <a:solidFill>
                <a:schemeClr val="dk1"/>
              </a:solidFill>
              <a:latin typeface="+mn-lt"/>
              <a:ea typeface="+mn-ea"/>
              <a:cs typeface="+mn-cs"/>
            </a:rPr>
            <a:t>• Himlinger av gipsplater sparklet og malt to strøk </a:t>
          </a:r>
        </a:p>
        <a:p>
          <a:r>
            <a:rPr lang="nb-NO" sz="1100" b="0" i="0" u="none" strike="noStrike" baseline="0">
              <a:solidFill>
                <a:schemeClr val="dk1"/>
              </a:solidFill>
              <a:latin typeface="+mn-lt"/>
              <a:ea typeface="+mn-ea"/>
              <a:cs typeface="+mn-cs"/>
            </a:rPr>
            <a:t>• Etasjeskille av lecadekker </a:t>
          </a:r>
        </a:p>
        <a:p>
          <a:r>
            <a:rPr lang="nb-NO" sz="1100" b="0" i="0" u="none" strike="noStrike" baseline="0">
              <a:solidFill>
                <a:schemeClr val="dk1"/>
              </a:solidFill>
              <a:latin typeface="+mn-lt"/>
              <a:ea typeface="+mn-ea"/>
              <a:cs typeface="+mn-cs"/>
            </a:rPr>
            <a:t>• Parkett på gulv i rom og korridor </a:t>
          </a:r>
        </a:p>
        <a:p>
          <a:r>
            <a:rPr lang="nb-NO" sz="1100" b="0" i="0" u="none" strike="noStrike" baseline="0">
              <a:solidFill>
                <a:schemeClr val="dk1"/>
              </a:solidFill>
              <a:latin typeface="+mn-lt"/>
              <a:ea typeface="+mn-ea"/>
              <a:cs typeface="+mn-cs"/>
            </a:rPr>
            <a:t>• Flislagte bad med 15x15cm flis på vegg, 20x20cm flis på gulv og 10x10cm flis i dusj. Alle fliser er hvite. </a:t>
          </a:r>
        </a:p>
        <a:p>
          <a:r>
            <a:rPr lang="nb-NO" sz="1100" b="0" i="0" u="none" strike="noStrike" baseline="0">
              <a:solidFill>
                <a:schemeClr val="dk1"/>
              </a:solidFill>
              <a:latin typeface="+mn-lt"/>
              <a:ea typeface="+mn-ea"/>
              <a:cs typeface="+mn-cs"/>
            </a:rPr>
            <a:t>• Klimadører mot korridor, farge hvite fra Harmonie </a:t>
          </a:r>
        </a:p>
        <a:p>
          <a:r>
            <a:rPr lang="nb-NO" sz="1100" b="0" i="0" u="none" strike="noStrike" baseline="0">
              <a:solidFill>
                <a:schemeClr val="dk1"/>
              </a:solidFill>
              <a:latin typeface="+mn-lt"/>
              <a:ea typeface="+mn-ea"/>
              <a:cs typeface="+mn-cs"/>
            </a:rPr>
            <a:t>• Kompakte dører inn til bad, farge hvite fra Harmonie </a:t>
          </a:r>
        </a:p>
        <a:p>
          <a:r>
            <a:rPr lang="nb-NO" sz="1100" b="0" i="0" u="none" strike="noStrike" baseline="0">
              <a:solidFill>
                <a:schemeClr val="dk1"/>
              </a:solidFill>
              <a:latin typeface="+mn-lt"/>
              <a:ea typeface="+mn-ea"/>
              <a:cs typeface="+mn-cs"/>
            </a:rPr>
            <a:t>• Vinduer med toppsving, farge hvite fra H-Vinduet </a:t>
          </a:r>
        </a:p>
        <a:p>
          <a:r>
            <a:rPr lang="nb-NO" sz="1100" b="0" u="none">
              <a:solidFill>
                <a:schemeClr val="dk1"/>
              </a:solidFill>
              <a:latin typeface="+mn-lt"/>
              <a:ea typeface="+mn-ea"/>
              <a:cs typeface="+mn-cs"/>
            </a:rPr>
            <a:t> </a:t>
          </a:r>
          <a:endParaRPr lang="nb-N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200025</xdr:colOff>
      <xdr:row>1</xdr:row>
      <xdr:rowOff>152399</xdr:rowOff>
    </xdr:from>
    <xdr:to>
      <xdr:col>20</xdr:col>
      <xdr:colOff>390525</xdr:colOff>
      <xdr:row>58</xdr:row>
      <xdr:rowOff>152400</xdr:rowOff>
    </xdr:to>
    <xdr:sp macro="" textlink="">
      <xdr:nvSpPr>
        <xdr:cNvPr id="2" name="TextBox 1">
          <a:extLst>
            <a:ext uri="{FF2B5EF4-FFF2-40B4-BE49-F238E27FC236}">
              <a16:creationId xmlns:a16="http://schemas.microsoft.com/office/drawing/2014/main" id="{31D5C6E8-4C3B-F1D7-C7E5-45828DAD1991}"/>
            </a:ext>
          </a:extLst>
        </xdr:cNvPr>
        <xdr:cNvSpPr txBox="1"/>
      </xdr:nvSpPr>
      <xdr:spPr>
        <a:xfrm>
          <a:off x="5505450" y="342899"/>
          <a:ext cx="8724900" cy="10877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bg1"/>
              </a:solidFill>
              <a:latin typeface="+mn-lt"/>
              <a:ea typeface="+mn-ea"/>
              <a:cs typeface="+mn-cs"/>
            </a:rPr>
            <a:t>Fra:</a:t>
          </a:r>
          <a:r>
            <a:rPr lang="nb-NO" sz="1100" b="0">
              <a:solidFill>
                <a:schemeClr val="bg1"/>
              </a:solidFill>
              <a:latin typeface="+mn-lt"/>
              <a:ea typeface="+mn-ea"/>
              <a:cs typeface="+mn-cs"/>
            </a:rPr>
            <a:t> Tommy Evenrud &lt;tommy.evenrud@roroshytta.no&gt; </a:t>
          </a:r>
          <a:br>
            <a:rPr lang="nb-NO" sz="1100" b="0">
              <a:solidFill>
                <a:schemeClr val="bg1"/>
              </a:solidFill>
              <a:latin typeface="+mn-lt"/>
              <a:ea typeface="+mn-ea"/>
              <a:cs typeface="+mn-cs"/>
            </a:rPr>
          </a:br>
          <a:r>
            <a:rPr lang="nb-NO" sz="1100" b="1">
              <a:solidFill>
                <a:schemeClr val="bg1"/>
              </a:solidFill>
              <a:latin typeface="+mn-lt"/>
              <a:ea typeface="+mn-ea"/>
              <a:cs typeface="+mn-cs"/>
            </a:rPr>
            <a:t>Sendt:</a:t>
          </a:r>
          <a:r>
            <a:rPr lang="nb-NO" sz="1100" b="0">
              <a:solidFill>
                <a:schemeClr val="bg1"/>
              </a:solidFill>
              <a:latin typeface="+mn-lt"/>
              <a:ea typeface="+mn-ea"/>
              <a:cs typeface="+mn-cs"/>
            </a:rPr>
            <a:t> tirsdag 18. oktober 2022 09:25</a:t>
          </a:r>
          <a:br>
            <a:rPr lang="nb-NO" sz="1100" b="0">
              <a:solidFill>
                <a:schemeClr val="bg1"/>
              </a:solidFill>
              <a:latin typeface="+mn-lt"/>
              <a:ea typeface="+mn-ea"/>
              <a:cs typeface="+mn-cs"/>
            </a:rPr>
          </a:br>
          <a:r>
            <a:rPr lang="nb-NO" sz="1100" b="1">
              <a:solidFill>
                <a:schemeClr val="bg1"/>
              </a:solidFill>
              <a:latin typeface="+mn-lt"/>
              <a:ea typeface="+mn-ea"/>
              <a:cs typeface="+mn-cs"/>
            </a:rPr>
            <a:t>Til:</a:t>
          </a:r>
          <a:r>
            <a:rPr lang="nb-NO" sz="1100" b="0">
              <a:solidFill>
                <a:schemeClr val="bg1"/>
              </a:solidFill>
              <a:latin typeface="+mn-lt"/>
              <a:ea typeface="+mn-ea"/>
              <a:cs typeface="+mn-cs"/>
            </a:rPr>
            <a:t> Lene Arnestad &lt;lene.arnestad@outlook.com&gt;</a:t>
          </a:r>
          <a:br>
            <a:rPr lang="nb-NO" sz="1100" b="0">
              <a:solidFill>
                <a:schemeClr val="bg1"/>
              </a:solidFill>
              <a:latin typeface="+mn-lt"/>
              <a:ea typeface="+mn-ea"/>
              <a:cs typeface="+mn-cs"/>
            </a:rPr>
          </a:br>
          <a:r>
            <a:rPr lang="nb-NO" sz="1100" b="1">
              <a:solidFill>
                <a:schemeClr val="bg1"/>
              </a:solidFill>
              <a:latin typeface="+mn-lt"/>
              <a:ea typeface="+mn-ea"/>
              <a:cs typeface="+mn-cs"/>
            </a:rPr>
            <a:t>Emne:</a:t>
          </a:r>
          <a:r>
            <a:rPr lang="nb-NO" sz="1100" b="0">
              <a:solidFill>
                <a:schemeClr val="bg1"/>
              </a:solidFill>
              <a:latin typeface="+mn-lt"/>
              <a:ea typeface="+mn-ea"/>
              <a:cs typeface="+mn-cs"/>
            </a:rPr>
            <a:t> Oppsummering bygg Fjellgledetunet</a:t>
          </a:r>
        </a:p>
        <a:p>
          <a:r>
            <a:rPr lang="nb-NO" sz="1100" b="0">
              <a:solidFill>
                <a:schemeClr val="bg1"/>
              </a:solidFill>
              <a:latin typeface="+mn-lt"/>
              <a:ea typeface="+mn-ea"/>
              <a:cs typeface="+mn-cs"/>
            </a:rPr>
            <a:t>Hei Lene</a:t>
          </a:r>
        </a:p>
        <a:p>
          <a:endParaRPr lang="nb-NO" sz="1100" b="0">
            <a:solidFill>
              <a:schemeClr val="bg1"/>
            </a:solidFill>
            <a:latin typeface="+mn-lt"/>
            <a:ea typeface="+mn-ea"/>
            <a:cs typeface="+mn-cs"/>
          </a:endParaRPr>
        </a:p>
        <a:p>
          <a:r>
            <a:rPr lang="nb-NO" sz="1100" b="0">
              <a:solidFill>
                <a:schemeClr val="bg1"/>
              </a:solidFill>
              <a:latin typeface="+mn-lt"/>
              <a:ea typeface="+mn-ea"/>
              <a:cs typeface="+mn-cs"/>
            </a:rPr>
            <a:t>Takk for et hyggelig møte i går.  Under ser du en kort oppsummering på hva vi har tatt med i den enkelte bygning.</a:t>
          </a:r>
        </a:p>
        <a:p>
          <a:endParaRPr lang="nb-NO" sz="1100" b="0">
            <a:solidFill>
              <a:schemeClr val="dk1"/>
            </a:solidFill>
            <a:latin typeface="+mn-lt"/>
            <a:ea typeface="+mn-ea"/>
            <a:cs typeface="+mn-cs"/>
          </a:endParaRPr>
        </a:p>
        <a:p>
          <a:r>
            <a:rPr lang="nb-NO" sz="1100" b="1">
              <a:solidFill>
                <a:schemeClr val="dk1"/>
              </a:solidFill>
              <a:latin typeface="+mn-lt"/>
              <a:ea typeface="+mn-ea"/>
              <a:cs typeface="+mn-cs"/>
            </a:rPr>
            <a:t>Næringsbygg:</a:t>
          </a:r>
          <a:r>
            <a:rPr lang="nb-NO" sz="1100" b="0">
              <a:solidFill>
                <a:schemeClr val="dk1"/>
              </a:solidFill>
              <a:latin typeface="+mn-lt"/>
              <a:ea typeface="+mn-ea"/>
              <a:cs typeface="+mn-cs"/>
            </a:rPr>
            <a:t>                                              Enkel prosjektering av bygg iht. tegning. (Brannprosjektering/detaljprosjektering er ikke gjennomført)</a:t>
          </a:r>
        </a:p>
        <a:p>
          <a:r>
            <a:rPr lang="nb-NO" sz="1100" b="0">
              <a:solidFill>
                <a:schemeClr val="dk1"/>
              </a:solidFill>
              <a:latin typeface="+mn-lt"/>
              <a:ea typeface="+mn-ea"/>
              <a:cs typeface="+mn-cs"/>
            </a:rPr>
            <a:t>                                                                       Nøkkelferdig leveranse iht. tegninger (komplett utvendig og innvendig leveranse av materialer)</a:t>
          </a:r>
        </a:p>
        <a:p>
          <a:r>
            <a:rPr lang="nb-NO" sz="1100" b="0">
              <a:solidFill>
                <a:schemeClr val="dk1"/>
              </a:solidFill>
              <a:latin typeface="+mn-lt"/>
              <a:ea typeface="+mn-ea"/>
              <a:cs typeface="+mn-cs"/>
            </a:rPr>
            <a:t>                                                                       Kjøkken/baderomsinnredning</a:t>
          </a:r>
        </a:p>
        <a:p>
          <a:r>
            <a:rPr lang="nb-NO" sz="1100" b="0">
              <a:solidFill>
                <a:schemeClr val="dk1"/>
              </a:solidFill>
              <a:latin typeface="+mn-lt"/>
              <a:ea typeface="+mn-ea"/>
              <a:cs typeface="+mn-cs"/>
            </a:rPr>
            <a:t>                                                                       Ventilasjon</a:t>
          </a:r>
        </a:p>
        <a:p>
          <a:r>
            <a:rPr lang="nb-NO" sz="1100" b="0">
              <a:solidFill>
                <a:schemeClr val="dk1"/>
              </a:solidFill>
              <a:latin typeface="+mn-lt"/>
              <a:ea typeface="+mn-ea"/>
              <a:cs typeface="+mn-cs"/>
            </a:rPr>
            <a:t>                                                                       Betong/grunnmursarbeid</a:t>
          </a:r>
        </a:p>
        <a:p>
          <a:r>
            <a:rPr lang="nb-NO" sz="1100" b="0">
              <a:solidFill>
                <a:schemeClr val="dk1"/>
              </a:solidFill>
              <a:latin typeface="+mn-lt"/>
              <a:ea typeface="+mn-ea"/>
              <a:cs typeface="+mn-cs"/>
            </a:rPr>
            <a:t>                                                                       Sanitær installasjon</a:t>
          </a:r>
        </a:p>
        <a:p>
          <a:r>
            <a:rPr lang="nb-NO" sz="1100" b="0">
              <a:solidFill>
                <a:schemeClr val="dk1"/>
              </a:solidFill>
              <a:latin typeface="+mn-lt"/>
              <a:ea typeface="+mn-ea"/>
              <a:cs typeface="+mn-cs"/>
            </a:rPr>
            <a:t>                                                                       El- installasjon</a:t>
          </a:r>
        </a:p>
        <a:p>
          <a:r>
            <a:rPr lang="nb-NO" sz="1100" b="0">
              <a:solidFill>
                <a:schemeClr val="dk1"/>
              </a:solidFill>
              <a:latin typeface="+mn-lt"/>
              <a:ea typeface="+mn-ea"/>
              <a:cs typeface="+mn-cs"/>
            </a:rPr>
            <a:t>                                                                       Flisarbeider</a:t>
          </a:r>
        </a:p>
        <a:p>
          <a:endParaRPr lang="nb-NO" sz="1100" b="0">
            <a:solidFill>
              <a:schemeClr val="dk1"/>
            </a:solidFill>
            <a:latin typeface="+mn-lt"/>
            <a:ea typeface="+mn-ea"/>
            <a:cs typeface="+mn-cs"/>
          </a:endParaRPr>
        </a:p>
        <a:p>
          <a:r>
            <a:rPr lang="nb-NO" sz="1100" b="1">
              <a:solidFill>
                <a:schemeClr val="dk1"/>
              </a:solidFill>
              <a:latin typeface="+mn-lt"/>
              <a:ea typeface="+mn-ea"/>
              <a:cs typeface="+mn-cs"/>
            </a:rPr>
            <a:t>B&amp;B:</a:t>
          </a:r>
          <a:r>
            <a:rPr lang="nb-NO" sz="1100" b="0">
              <a:solidFill>
                <a:schemeClr val="dk1"/>
              </a:solidFill>
              <a:latin typeface="+mn-lt"/>
              <a:ea typeface="+mn-ea"/>
              <a:cs typeface="+mn-cs"/>
            </a:rPr>
            <a:t>                                                              Enkel prosjektering av bygg iht. tegning. (Brannprosjektering/ detaljprosjektering er ikke gjennomført)</a:t>
          </a:r>
        </a:p>
        <a:p>
          <a:r>
            <a:rPr lang="nb-NO" sz="1100" b="0">
              <a:solidFill>
                <a:schemeClr val="dk1"/>
              </a:solidFill>
              <a:latin typeface="+mn-lt"/>
              <a:ea typeface="+mn-ea"/>
              <a:cs typeface="+mn-cs"/>
            </a:rPr>
            <a:t>                                                                       Nøkkelferdig leveranse iht. tegninger (komplett utvendig og innvendig leveranse av materialer)</a:t>
          </a:r>
        </a:p>
        <a:p>
          <a:r>
            <a:rPr lang="nb-NO" sz="1100" b="0">
              <a:solidFill>
                <a:schemeClr val="dk1"/>
              </a:solidFill>
              <a:latin typeface="+mn-lt"/>
              <a:ea typeface="+mn-ea"/>
              <a:cs typeface="+mn-cs"/>
            </a:rPr>
            <a:t>                                                                       Kjøkken/baderomsinnredning</a:t>
          </a:r>
        </a:p>
        <a:p>
          <a:r>
            <a:rPr lang="nb-NO" sz="1100" b="0">
              <a:solidFill>
                <a:schemeClr val="dk1"/>
              </a:solidFill>
              <a:latin typeface="+mn-lt"/>
              <a:ea typeface="+mn-ea"/>
              <a:cs typeface="+mn-cs"/>
            </a:rPr>
            <a:t>                                                                       Ventilasjon</a:t>
          </a:r>
        </a:p>
        <a:p>
          <a:r>
            <a:rPr lang="nb-NO" sz="1100" b="0">
              <a:solidFill>
                <a:schemeClr val="dk1"/>
              </a:solidFill>
              <a:latin typeface="+mn-lt"/>
              <a:ea typeface="+mn-ea"/>
              <a:cs typeface="+mn-cs"/>
            </a:rPr>
            <a:t>                                                                       Betong/grunnmursarbeid</a:t>
          </a:r>
        </a:p>
        <a:p>
          <a:r>
            <a:rPr lang="nb-NO" sz="1100" b="0">
              <a:solidFill>
                <a:schemeClr val="dk1"/>
              </a:solidFill>
              <a:latin typeface="+mn-lt"/>
              <a:ea typeface="+mn-ea"/>
              <a:cs typeface="+mn-cs"/>
            </a:rPr>
            <a:t>                                                                       Sanitær installasjon</a:t>
          </a:r>
        </a:p>
        <a:p>
          <a:r>
            <a:rPr lang="nb-NO" sz="1100" b="0">
              <a:solidFill>
                <a:schemeClr val="dk1"/>
              </a:solidFill>
              <a:latin typeface="+mn-lt"/>
              <a:ea typeface="+mn-ea"/>
              <a:cs typeface="+mn-cs"/>
            </a:rPr>
            <a:t>                                                                       El- installasjon</a:t>
          </a:r>
        </a:p>
        <a:p>
          <a:r>
            <a:rPr lang="nb-NO" sz="1100" b="0">
              <a:solidFill>
                <a:schemeClr val="dk1"/>
              </a:solidFill>
              <a:latin typeface="+mn-lt"/>
              <a:ea typeface="+mn-ea"/>
              <a:cs typeface="+mn-cs"/>
            </a:rPr>
            <a:t>                                                                       Flisarbeider</a:t>
          </a:r>
        </a:p>
        <a:p>
          <a:endParaRPr lang="nb-NO" sz="1100" b="0">
            <a:solidFill>
              <a:schemeClr val="dk1"/>
            </a:solidFill>
            <a:latin typeface="+mn-lt"/>
            <a:ea typeface="+mn-ea"/>
            <a:cs typeface="+mn-cs"/>
          </a:endParaRPr>
        </a:p>
        <a:p>
          <a:r>
            <a:rPr lang="nb-NO" sz="1100" b="1">
              <a:solidFill>
                <a:schemeClr val="dk1"/>
              </a:solidFill>
              <a:latin typeface="+mn-lt"/>
              <a:ea typeface="+mn-ea"/>
              <a:cs typeface="+mn-cs"/>
            </a:rPr>
            <a:t>Storstue:</a:t>
          </a:r>
          <a:r>
            <a:rPr lang="nb-NO" sz="1100" b="0">
              <a:solidFill>
                <a:schemeClr val="dk1"/>
              </a:solidFill>
              <a:latin typeface="+mn-lt"/>
              <a:ea typeface="+mn-ea"/>
              <a:cs typeface="+mn-cs"/>
            </a:rPr>
            <a:t>                                                      Enkel prosjektering av bygg iht. tegning. (Brannprosjektering/detaljprosjektering er ikke gjennomført)</a:t>
          </a:r>
        </a:p>
        <a:p>
          <a:r>
            <a:rPr lang="nb-NO" sz="1100" b="0">
              <a:solidFill>
                <a:schemeClr val="dk1"/>
              </a:solidFill>
              <a:latin typeface="+mn-lt"/>
              <a:ea typeface="+mn-ea"/>
              <a:cs typeface="+mn-cs"/>
            </a:rPr>
            <a:t>                                                                       Nøkkelferdig leveranse iht. tegninger (komplett utvendig og innvendig leveranse av materialer)</a:t>
          </a:r>
        </a:p>
        <a:p>
          <a:r>
            <a:rPr lang="nb-NO" sz="1100" b="0">
              <a:solidFill>
                <a:schemeClr val="dk1"/>
              </a:solidFill>
              <a:latin typeface="+mn-lt"/>
              <a:ea typeface="+mn-ea"/>
              <a:cs typeface="+mn-cs"/>
            </a:rPr>
            <a:t>                                                                       Baderomsinnredning</a:t>
          </a:r>
        </a:p>
        <a:p>
          <a:r>
            <a:rPr lang="nb-NO" sz="1100" b="0">
              <a:solidFill>
                <a:schemeClr val="dk1"/>
              </a:solidFill>
              <a:latin typeface="+mn-lt"/>
              <a:ea typeface="+mn-ea"/>
              <a:cs typeface="+mn-cs"/>
            </a:rPr>
            <a:t>                                                                       Betong/grunnmursarbeid</a:t>
          </a:r>
        </a:p>
        <a:p>
          <a:r>
            <a:rPr lang="nb-NO" sz="1100" b="0">
              <a:solidFill>
                <a:schemeClr val="dk1"/>
              </a:solidFill>
              <a:latin typeface="+mn-lt"/>
              <a:ea typeface="+mn-ea"/>
              <a:cs typeface="+mn-cs"/>
            </a:rPr>
            <a:t>                                                                       Sanitær installasjon</a:t>
          </a:r>
        </a:p>
        <a:p>
          <a:r>
            <a:rPr lang="nb-NO" sz="1100" b="0">
              <a:solidFill>
                <a:schemeClr val="dk1"/>
              </a:solidFill>
              <a:latin typeface="+mn-lt"/>
              <a:ea typeface="+mn-ea"/>
              <a:cs typeface="+mn-cs"/>
            </a:rPr>
            <a:t>                                                                       El- installasjon</a:t>
          </a:r>
        </a:p>
        <a:p>
          <a:r>
            <a:rPr lang="nb-NO" sz="1100" b="0">
              <a:solidFill>
                <a:schemeClr val="dk1"/>
              </a:solidFill>
              <a:latin typeface="+mn-lt"/>
              <a:ea typeface="+mn-ea"/>
              <a:cs typeface="+mn-cs"/>
            </a:rPr>
            <a:t>                                                                       Flisarbeider</a:t>
          </a:r>
        </a:p>
        <a:p>
          <a:endParaRPr lang="nb-NO" sz="1100" b="0">
            <a:solidFill>
              <a:schemeClr val="dk1"/>
            </a:solidFill>
            <a:latin typeface="+mn-lt"/>
            <a:ea typeface="+mn-ea"/>
            <a:cs typeface="+mn-cs"/>
          </a:endParaRPr>
        </a:p>
        <a:p>
          <a:r>
            <a:rPr lang="nb-NO" sz="1100" b="1">
              <a:solidFill>
                <a:schemeClr val="dk1"/>
              </a:solidFill>
              <a:latin typeface="+mn-lt"/>
              <a:ea typeface="+mn-ea"/>
              <a:cs typeface="+mn-cs"/>
            </a:rPr>
            <a:t>(Storkjøkken/ventilasjon er ikke priset)</a:t>
          </a:r>
        </a:p>
        <a:p>
          <a:r>
            <a:rPr lang="nb-NO" sz="1100" b="0">
              <a:solidFill>
                <a:schemeClr val="dk1"/>
              </a:solidFill>
              <a:latin typeface="+mn-lt"/>
              <a:ea typeface="+mn-ea"/>
              <a:cs typeface="+mn-cs"/>
            </a:rPr>
            <a:t> </a:t>
          </a:r>
        </a:p>
        <a:p>
          <a:endParaRPr lang="nb-NO" sz="1100" b="0">
            <a:solidFill>
              <a:schemeClr val="dk1"/>
            </a:solidFill>
            <a:latin typeface="+mn-lt"/>
            <a:ea typeface="+mn-ea"/>
            <a:cs typeface="+mn-cs"/>
          </a:endParaRPr>
        </a:p>
        <a:p>
          <a:r>
            <a:rPr lang="nb-NO" sz="1100" b="1">
              <a:solidFill>
                <a:schemeClr val="dk1"/>
              </a:solidFill>
              <a:latin typeface="+mn-lt"/>
              <a:ea typeface="+mn-ea"/>
              <a:cs typeface="+mn-cs"/>
            </a:rPr>
            <a:t>Låve:      </a:t>
          </a:r>
          <a:r>
            <a:rPr lang="nb-NO" sz="1100" b="0">
              <a:solidFill>
                <a:schemeClr val="dk1"/>
              </a:solidFill>
              <a:latin typeface="+mn-lt"/>
              <a:ea typeface="+mn-ea"/>
              <a:cs typeface="+mn-cs"/>
            </a:rPr>
            <a:t>                                                        Enkel prosjektering av bygg iht. tegning. (Brannprosjektering/detaljprosjektering er ikke gjennomført)</a:t>
          </a:r>
        </a:p>
        <a:p>
          <a:r>
            <a:rPr lang="nb-NO" sz="1100" b="0">
              <a:solidFill>
                <a:schemeClr val="dk1"/>
              </a:solidFill>
              <a:latin typeface="+mn-lt"/>
              <a:ea typeface="+mn-ea"/>
              <a:cs typeface="+mn-cs"/>
            </a:rPr>
            <a:t>                                                                       Nøkkelferdig leveranse iht. tegninger (komplett utvendig og innvendig leveranse av materialer)</a:t>
          </a:r>
        </a:p>
        <a:p>
          <a:r>
            <a:rPr lang="nb-NO" sz="1100" b="0">
              <a:solidFill>
                <a:schemeClr val="dk1"/>
              </a:solidFill>
              <a:latin typeface="+mn-lt"/>
              <a:ea typeface="+mn-ea"/>
              <a:cs typeface="+mn-cs"/>
            </a:rPr>
            <a:t>                                                                       Baderomsinnredning</a:t>
          </a:r>
        </a:p>
        <a:p>
          <a:r>
            <a:rPr lang="nb-NO" sz="1100" b="0">
              <a:solidFill>
                <a:schemeClr val="dk1"/>
              </a:solidFill>
              <a:latin typeface="+mn-lt"/>
              <a:ea typeface="+mn-ea"/>
              <a:cs typeface="+mn-cs"/>
            </a:rPr>
            <a:t>                                                                       Betong/grunnmursarbeid</a:t>
          </a:r>
        </a:p>
        <a:p>
          <a:r>
            <a:rPr lang="nb-NO" sz="1100" b="0">
              <a:solidFill>
                <a:schemeClr val="dk1"/>
              </a:solidFill>
              <a:latin typeface="+mn-lt"/>
              <a:ea typeface="+mn-ea"/>
              <a:cs typeface="+mn-cs"/>
            </a:rPr>
            <a:t>                                                                       Sanitær installasjon</a:t>
          </a:r>
        </a:p>
        <a:p>
          <a:r>
            <a:rPr lang="nb-NO" sz="1100" b="0">
              <a:solidFill>
                <a:schemeClr val="dk1"/>
              </a:solidFill>
              <a:latin typeface="+mn-lt"/>
              <a:ea typeface="+mn-ea"/>
              <a:cs typeface="+mn-cs"/>
            </a:rPr>
            <a:t>                                                                       El- installasjon</a:t>
          </a:r>
        </a:p>
        <a:p>
          <a:r>
            <a:rPr lang="nb-NO" sz="1100" b="0">
              <a:solidFill>
                <a:schemeClr val="dk1"/>
              </a:solidFill>
              <a:latin typeface="+mn-lt"/>
              <a:ea typeface="+mn-ea"/>
              <a:cs typeface="+mn-cs"/>
            </a:rPr>
            <a:t>                                                                       Flisarbeider</a:t>
          </a:r>
        </a:p>
        <a:p>
          <a:endParaRPr lang="nb-NO" sz="1100" b="0">
            <a:solidFill>
              <a:schemeClr val="dk1"/>
            </a:solidFill>
            <a:latin typeface="+mn-lt"/>
            <a:ea typeface="+mn-ea"/>
            <a:cs typeface="+mn-cs"/>
          </a:endParaRPr>
        </a:p>
        <a:p>
          <a:r>
            <a:rPr lang="nb-NO" sz="1100" b="1">
              <a:solidFill>
                <a:schemeClr val="dk1"/>
              </a:solidFill>
              <a:latin typeface="+mn-lt"/>
              <a:ea typeface="+mn-ea"/>
              <a:cs typeface="+mn-cs"/>
            </a:rPr>
            <a:t>Hundehus:                                                   Nøkkelferdig leveranse iht. tegninger</a:t>
          </a:r>
        </a:p>
        <a:p>
          <a:r>
            <a:rPr lang="nb-NO" sz="1100" b="0">
              <a:solidFill>
                <a:schemeClr val="dk1"/>
              </a:solidFill>
              <a:latin typeface="+mn-lt"/>
              <a:ea typeface="+mn-ea"/>
              <a:cs typeface="+mn-cs"/>
            </a:rPr>
            <a:t>                                                                       Betongarbeider.</a:t>
          </a:r>
        </a:p>
        <a:p>
          <a:endParaRPr lang="nb-NO" sz="1100" b="0">
            <a:solidFill>
              <a:schemeClr val="dk1"/>
            </a:solidFill>
            <a:latin typeface="+mn-lt"/>
            <a:ea typeface="+mn-ea"/>
            <a:cs typeface="+mn-cs"/>
          </a:endParaRPr>
        </a:p>
        <a:p>
          <a:endParaRPr lang="nb-NO" sz="1100" b="0">
            <a:solidFill>
              <a:schemeClr val="dk1"/>
            </a:solidFill>
            <a:latin typeface="+mn-lt"/>
            <a:ea typeface="+mn-ea"/>
            <a:cs typeface="+mn-cs"/>
          </a:endParaRPr>
        </a:p>
        <a:p>
          <a:r>
            <a:rPr lang="nb-NO" sz="1100" b="1">
              <a:solidFill>
                <a:schemeClr val="dk1"/>
              </a:solidFill>
              <a:latin typeface="+mn-lt"/>
              <a:ea typeface="+mn-ea"/>
              <a:cs typeface="+mn-cs"/>
            </a:rPr>
            <a:t>Generelt:   </a:t>
          </a:r>
          <a:r>
            <a:rPr lang="nb-NO" sz="1100" b="0">
              <a:solidFill>
                <a:schemeClr val="dk1"/>
              </a:solidFill>
              <a:latin typeface="+mn-lt"/>
              <a:ea typeface="+mn-ea"/>
              <a:cs typeface="+mn-cs"/>
            </a:rPr>
            <a:t>        </a:t>
          </a:r>
          <a:r>
            <a:rPr lang="nb-NO" sz="1100" b="0" u="none">
              <a:solidFill>
                <a:schemeClr val="dk1"/>
              </a:solidFill>
              <a:latin typeface="+mn-lt"/>
              <a:ea typeface="+mn-ea"/>
              <a:cs typeface="+mn-cs"/>
            </a:rPr>
            <a:t>Alle kostnader er </a:t>
          </a:r>
          <a:r>
            <a:rPr lang="nb-NO" sz="1100" b="1" u="none">
              <a:solidFill>
                <a:schemeClr val="dk1"/>
              </a:solidFill>
              <a:latin typeface="+mn-lt"/>
              <a:ea typeface="+mn-ea"/>
              <a:cs typeface="+mn-cs"/>
            </a:rPr>
            <a:t>estimat</a:t>
          </a:r>
          <a:r>
            <a:rPr lang="nb-NO" sz="1100" b="0" u="none">
              <a:solidFill>
                <a:schemeClr val="dk1"/>
              </a:solidFill>
              <a:latin typeface="+mn-lt"/>
              <a:ea typeface="+mn-ea"/>
              <a:cs typeface="+mn-cs"/>
            </a:rPr>
            <a:t> ut fra kjent tegningsgrunnlag og forventet oppsett. Vi har kun estimert kostnaden på byggene. Alt av inventar (unntak baderomsinnredninger, hybelkjøkken) er ikke inkl. Utvendige installasjoner som skal skape aktivitet på området er ikke priset (Eks tretopphytter, sykkelløype, lekeplass etc).  Det vil medføre endringer av kostnader ved endringer av bygg, detaljprosjektering, brannprosjektering, krav fra kommune etc. Vi har ikke tatt høyde for noen kostnader knyttet til VVA/opparbeidelse av området. Ved opparbeidelse vil det være mye mer effektivt og kostnadsbesparende for deg og benytte Erik Sveen/andre entreprenører, enn at dette skal gå via en utbygger. Regner med at Erik kan gi deg en estimert kostnad på opparbeidelse rimelig raskt. Jeg kan eventuelt om du ønsker, sende han situasjonsplanen på mail, så har han denne som grunnlag. </a:t>
          </a:r>
        </a:p>
        <a:p>
          <a:endParaRPr lang="nb-NO" sz="1100" b="0" u="none">
            <a:solidFill>
              <a:schemeClr val="dk1"/>
            </a:solidFill>
            <a:latin typeface="+mn-lt"/>
            <a:ea typeface="+mn-ea"/>
            <a:cs typeface="+mn-cs"/>
          </a:endParaRPr>
        </a:p>
        <a:p>
          <a:r>
            <a:rPr lang="nb-NO" sz="1100" b="0" u="none">
              <a:solidFill>
                <a:schemeClr val="dk1"/>
              </a:solidFill>
              <a:latin typeface="+mn-lt"/>
              <a:ea typeface="+mn-ea"/>
              <a:cs typeface="+mn-cs"/>
            </a:rPr>
            <a:t>Vi ønsker deg lykke til med investorene og bidrar gjerne i prosessen med å legge frem dette i et møte med dem.                                                                                                                                                                                                                                                                                                                                                                                                                                                                                                                                                    </a:t>
          </a:r>
          <a:endParaRPr lang="nb-NO"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19050</xdr:colOff>
      <xdr:row>7</xdr:row>
      <xdr:rowOff>28574</xdr:rowOff>
    </xdr:from>
    <xdr:to>
      <xdr:col>20</xdr:col>
      <xdr:colOff>209550</xdr:colOff>
      <xdr:row>71</xdr:row>
      <xdr:rowOff>28575</xdr:rowOff>
    </xdr:to>
    <xdr:sp macro="" textlink="">
      <xdr:nvSpPr>
        <xdr:cNvPr id="2" name="TextBox 1">
          <a:extLst>
            <a:ext uri="{FF2B5EF4-FFF2-40B4-BE49-F238E27FC236}">
              <a16:creationId xmlns:a16="http://schemas.microsoft.com/office/drawing/2014/main" id="{5CCAB902-7C7C-4289-A20C-0309E8C03D2F}"/>
            </a:ext>
          </a:extLst>
        </xdr:cNvPr>
        <xdr:cNvSpPr txBox="1"/>
      </xdr:nvSpPr>
      <xdr:spPr>
        <a:xfrm>
          <a:off x="6019800" y="1362074"/>
          <a:ext cx="8724900" cy="12211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b="0" i="0" u="none" strike="noStrike" baseline="0">
            <a:solidFill>
              <a:schemeClr val="dk1"/>
            </a:solidFill>
            <a:latin typeface="+mn-lt"/>
            <a:ea typeface="+mn-ea"/>
            <a:cs typeface="+mn-cs"/>
          </a:endParaRPr>
        </a:p>
        <a:p>
          <a:endParaRPr lang="nb-NO" sz="1100" b="0" i="0" u="none" strike="noStrike" baseline="0">
            <a:solidFill>
              <a:schemeClr val="dk1"/>
            </a:solidFill>
            <a:latin typeface="+mn-lt"/>
            <a:ea typeface="+mn-ea"/>
            <a:cs typeface="+mn-cs"/>
          </a:endParaRPr>
        </a:p>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 06,11,2022 </a:t>
          </a:r>
        </a:p>
        <a:p>
          <a:r>
            <a:rPr lang="nb-NO" sz="1100" b="0" i="0" u="none" strike="noStrike" baseline="0">
              <a:solidFill>
                <a:schemeClr val="dk1"/>
              </a:solidFill>
              <a:latin typeface="+mn-lt"/>
              <a:ea typeface="+mn-ea"/>
              <a:cs typeface="+mn-cs"/>
            </a:rPr>
            <a:t>Prisestimat på grunn og betongarbeider. </a:t>
          </a:r>
        </a:p>
        <a:p>
          <a:r>
            <a:rPr lang="nb-NO" sz="1100" b="0" i="0" u="none" strike="noStrike" baseline="0">
              <a:solidFill>
                <a:schemeClr val="dk1"/>
              </a:solidFill>
              <a:latin typeface="+mn-lt"/>
              <a:ea typeface="+mn-ea"/>
              <a:cs typeface="+mn-cs"/>
            </a:rPr>
            <a:t>Fjellgledetunet v/Lene Arnestad </a:t>
          </a:r>
        </a:p>
        <a:p>
          <a:r>
            <a:rPr lang="nb-NO" sz="1100" b="0" i="0" u="none" strike="noStrike" baseline="0">
              <a:solidFill>
                <a:schemeClr val="dk1"/>
              </a:solidFill>
              <a:latin typeface="+mn-lt"/>
              <a:ea typeface="+mn-ea"/>
              <a:cs typeface="+mn-cs"/>
            </a:rPr>
            <a:t>Takker så meget for deres forespørsel og sender her prisestimat. </a:t>
          </a:r>
        </a:p>
        <a:p>
          <a:r>
            <a:rPr lang="nb-NO" sz="1100" b="0" i="0" u="none" strike="noStrike" baseline="0">
              <a:solidFill>
                <a:schemeClr val="dk1"/>
              </a:solidFill>
              <a:latin typeface="+mn-lt"/>
              <a:ea typeface="+mn-ea"/>
              <a:cs typeface="+mn-cs"/>
            </a:rPr>
            <a:t>Grunnlaget for tilbudet er ut i fra tilsendte forespørsel (Røroshytta) </a:t>
          </a:r>
        </a:p>
        <a:p>
          <a:r>
            <a:rPr lang="nb-NO" sz="1100" b="1" i="0" u="none" strike="noStrike" baseline="0">
              <a:solidFill>
                <a:schemeClr val="dk1"/>
              </a:solidFill>
              <a:latin typeface="+mn-lt"/>
              <a:ea typeface="+mn-ea"/>
              <a:cs typeface="+mn-cs"/>
            </a:rPr>
            <a:t>Grunn og betongarbeider inneholder følgene: </a:t>
          </a:r>
          <a:endParaRPr lang="nb-NO" sz="1100" b="0" i="0" u="none" strike="noStrike" baseline="0">
            <a:solidFill>
              <a:schemeClr val="dk1"/>
            </a:solidFill>
            <a:latin typeface="+mn-lt"/>
            <a:ea typeface="+mn-ea"/>
            <a:cs typeface="+mn-cs"/>
          </a:endParaRPr>
        </a:p>
        <a:p>
          <a:r>
            <a:rPr lang="nb-NO" sz="1100" b="1" i="0" u="none" strike="noStrike" baseline="0">
              <a:solidFill>
                <a:schemeClr val="dk1"/>
              </a:solidFill>
              <a:latin typeface="+mn-lt"/>
              <a:ea typeface="+mn-ea"/>
              <a:cs typeface="+mn-cs"/>
            </a:rPr>
            <a:t>1. Låve med utleie bar etc. </a:t>
          </a:r>
          <a:endParaRPr lang="nb-NO" sz="1100" b="0" i="0" u="none" strike="noStrike" baseline="0">
            <a:solidFill>
              <a:schemeClr val="dk1"/>
            </a:solidFill>
            <a:latin typeface="+mn-lt"/>
            <a:ea typeface="+mn-ea"/>
            <a:cs typeface="+mn-cs"/>
          </a:endParaRPr>
        </a:p>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Grunnarbeid 356 400,- </a:t>
          </a:r>
        </a:p>
        <a:p>
          <a:r>
            <a:rPr lang="nb-NO" sz="1100" b="0" i="0" u="none" strike="noStrike" baseline="0">
              <a:solidFill>
                <a:schemeClr val="dk1"/>
              </a:solidFill>
              <a:latin typeface="+mn-lt"/>
              <a:ea typeface="+mn-ea"/>
              <a:cs typeface="+mn-cs"/>
            </a:rPr>
            <a:t>Betongarbeid 356 400,- </a:t>
          </a:r>
        </a:p>
        <a:p>
          <a:r>
            <a:rPr lang="nb-NO" sz="1100" b="1" i="0" u="none" strike="noStrike" baseline="0">
              <a:solidFill>
                <a:schemeClr val="dk1"/>
              </a:solidFill>
              <a:latin typeface="+mn-lt"/>
              <a:ea typeface="+mn-ea"/>
              <a:cs typeface="+mn-cs"/>
            </a:rPr>
            <a:t>2. Fjellgledetunets storstue. </a:t>
          </a:r>
          <a:endParaRPr lang="nb-NO" sz="1100" b="0" i="0" u="none" strike="noStrike" baseline="0">
            <a:solidFill>
              <a:schemeClr val="dk1"/>
            </a:solidFill>
            <a:latin typeface="+mn-lt"/>
            <a:ea typeface="+mn-ea"/>
            <a:cs typeface="+mn-cs"/>
          </a:endParaRPr>
        </a:p>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Grunnarbeid 693 600,- </a:t>
          </a:r>
        </a:p>
        <a:p>
          <a:r>
            <a:rPr lang="nb-NO" sz="1100" b="0" i="0" u="none" strike="noStrike" baseline="0">
              <a:solidFill>
                <a:schemeClr val="dk1"/>
              </a:solidFill>
              <a:latin typeface="+mn-lt"/>
              <a:ea typeface="+mn-ea"/>
              <a:cs typeface="+mn-cs"/>
            </a:rPr>
            <a:t>Betongarbeid 693 600,- </a:t>
          </a:r>
        </a:p>
        <a:p>
          <a:r>
            <a:rPr lang="nb-NO" sz="1100" b="1" i="0" u="none" strike="noStrike" baseline="0">
              <a:solidFill>
                <a:schemeClr val="dk1"/>
              </a:solidFill>
              <a:latin typeface="+mn-lt"/>
              <a:ea typeface="+mn-ea"/>
              <a:cs typeface="+mn-cs"/>
            </a:rPr>
            <a:t>3. Næringsbygg/ utleiekontorer. </a:t>
          </a:r>
          <a:endParaRPr lang="nb-NO" sz="1100" b="0" i="0" u="none" strike="noStrike" baseline="0">
            <a:solidFill>
              <a:schemeClr val="dk1"/>
            </a:solidFill>
            <a:latin typeface="+mn-lt"/>
            <a:ea typeface="+mn-ea"/>
            <a:cs typeface="+mn-cs"/>
          </a:endParaRPr>
        </a:p>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Grunnarbeid 390 000,- </a:t>
          </a:r>
        </a:p>
        <a:p>
          <a:r>
            <a:rPr lang="nb-NO" sz="1100" b="0" i="0" u="none" strike="noStrike" baseline="0">
              <a:solidFill>
                <a:schemeClr val="dk1"/>
              </a:solidFill>
              <a:latin typeface="+mn-lt"/>
              <a:ea typeface="+mn-ea"/>
              <a:cs typeface="+mn-cs"/>
            </a:rPr>
            <a:t>Betongarbeider 390 000,- </a:t>
          </a:r>
        </a:p>
        <a:p>
          <a:r>
            <a:rPr lang="nb-NO" sz="1100" b="1" i="0" u="none" strike="noStrike" baseline="0">
              <a:solidFill>
                <a:schemeClr val="dk1"/>
              </a:solidFill>
              <a:latin typeface="+mn-lt"/>
              <a:ea typeface="+mn-ea"/>
              <a:cs typeface="+mn-cs"/>
            </a:rPr>
            <a:t>4. B&amp;B bygg 1. </a:t>
          </a:r>
          <a:endParaRPr lang="nb-NO" sz="1100" b="0" i="0" u="none" strike="noStrike" baseline="0">
            <a:solidFill>
              <a:schemeClr val="dk1"/>
            </a:solidFill>
            <a:latin typeface="+mn-lt"/>
            <a:ea typeface="+mn-ea"/>
            <a:cs typeface="+mn-cs"/>
          </a:endParaRPr>
        </a:p>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Grunnarbeid 390 000,- </a:t>
          </a:r>
        </a:p>
        <a:p>
          <a:r>
            <a:rPr lang="nb-NO" sz="1100" b="0" i="0" u="none" strike="noStrike" baseline="0">
              <a:solidFill>
                <a:schemeClr val="dk1"/>
              </a:solidFill>
              <a:latin typeface="+mn-lt"/>
              <a:ea typeface="+mn-ea"/>
              <a:cs typeface="+mn-cs"/>
            </a:rPr>
            <a:t>Betongarbeid 390 000,- </a:t>
          </a:r>
        </a:p>
        <a:p>
          <a:r>
            <a:rPr lang="nb-NO" sz="1100" b="1" i="0" u="none" strike="noStrike" baseline="0">
              <a:solidFill>
                <a:schemeClr val="dk1"/>
              </a:solidFill>
              <a:latin typeface="+mn-lt"/>
              <a:ea typeface="+mn-ea"/>
              <a:cs typeface="+mn-cs"/>
            </a:rPr>
            <a:t>4. B&amp;B bygg 2. </a:t>
          </a:r>
          <a:endParaRPr lang="nb-NO" sz="1100" b="0" i="0" u="none" strike="noStrike" baseline="0">
            <a:solidFill>
              <a:schemeClr val="dk1"/>
            </a:solidFill>
            <a:latin typeface="+mn-lt"/>
            <a:ea typeface="+mn-ea"/>
            <a:cs typeface="+mn-cs"/>
          </a:endParaRPr>
        </a:p>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Grunnarbeid 390 000,- </a:t>
          </a:r>
        </a:p>
        <a:p>
          <a:r>
            <a:rPr lang="nb-NO" sz="1100" b="0" i="0" u="none" strike="noStrike" baseline="0">
              <a:solidFill>
                <a:schemeClr val="dk1"/>
              </a:solidFill>
              <a:latin typeface="+mn-lt"/>
              <a:ea typeface="+mn-ea"/>
              <a:cs typeface="+mn-cs"/>
            </a:rPr>
            <a:t>Betongarbeid 390 000,- </a:t>
          </a:r>
        </a:p>
        <a:p>
          <a:r>
            <a:rPr lang="nb-NO" sz="1100" b="1" i="0" u="none" strike="noStrike" baseline="0">
              <a:solidFill>
                <a:schemeClr val="dk1"/>
              </a:solidFill>
              <a:latin typeface="+mn-lt"/>
              <a:ea typeface="+mn-ea"/>
              <a:cs typeface="+mn-cs"/>
            </a:rPr>
            <a:t>5. Hundehus. </a:t>
          </a:r>
          <a:endParaRPr lang="nb-NO" sz="1100" b="0" i="0" u="none" strike="noStrike" baseline="0">
            <a:solidFill>
              <a:schemeClr val="dk1"/>
            </a:solidFill>
            <a:latin typeface="+mn-lt"/>
            <a:ea typeface="+mn-ea"/>
            <a:cs typeface="+mn-cs"/>
          </a:endParaRPr>
        </a:p>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Grunnarbeid 20 000,- </a:t>
          </a:r>
        </a:p>
        <a:p>
          <a:r>
            <a:rPr lang="nb-NO" sz="1100" b="0" i="0" u="none" strike="noStrike" baseline="0">
              <a:solidFill>
                <a:schemeClr val="dk1"/>
              </a:solidFill>
              <a:latin typeface="+mn-lt"/>
              <a:ea typeface="+mn-ea"/>
              <a:cs typeface="+mn-cs"/>
            </a:rPr>
            <a:t>Betongarbeid 20 000,- </a:t>
          </a:r>
        </a:p>
        <a:p>
          <a:r>
            <a:rPr lang="nb-NO" sz="1100" b="1" i="0" u="none" strike="noStrike" baseline="0">
              <a:solidFill>
                <a:schemeClr val="dk1"/>
              </a:solidFill>
              <a:latin typeface="+mn-lt"/>
              <a:ea typeface="+mn-ea"/>
              <a:cs typeface="+mn-cs"/>
            </a:rPr>
            <a:t>6. Lekeplass- ballbinge/skøytebane. </a:t>
          </a:r>
          <a:endParaRPr lang="nb-NO" sz="1100" b="0" i="0" u="none" strike="noStrike" baseline="0">
            <a:solidFill>
              <a:schemeClr val="dk1"/>
            </a:solidFill>
            <a:latin typeface="+mn-lt"/>
            <a:ea typeface="+mn-ea"/>
            <a:cs typeface="+mn-cs"/>
          </a:endParaRPr>
        </a:p>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Grunnarbeid 125 000,- </a:t>
          </a:r>
        </a:p>
        <a:p>
          <a:r>
            <a:rPr lang="nb-NO" sz="1100" b="1" i="0" u="none" strike="noStrike" baseline="0">
              <a:solidFill>
                <a:schemeClr val="dk1"/>
              </a:solidFill>
              <a:latin typeface="+mn-lt"/>
              <a:ea typeface="+mn-ea"/>
              <a:cs typeface="+mn-cs"/>
            </a:rPr>
            <a:t>7. Pumptrack bane. Ca 1000 m2 </a:t>
          </a:r>
          <a:endParaRPr lang="nb-NO" sz="1100" b="0" i="0" u="none" strike="noStrike" baseline="0">
            <a:solidFill>
              <a:schemeClr val="dk1"/>
            </a:solidFill>
            <a:latin typeface="+mn-lt"/>
            <a:ea typeface="+mn-ea"/>
            <a:cs typeface="+mn-cs"/>
          </a:endParaRPr>
        </a:p>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Grunnarbeid m/asfalt 900 000,- </a:t>
          </a:r>
        </a:p>
        <a:p>
          <a:r>
            <a:rPr lang="nb-NO" sz="1100" b="1" i="0" u="none" strike="noStrike" baseline="0">
              <a:solidFill>
                <a:schemeClr val="dk1"/>
              </a:solidFill>
              <a:latin typeface="+mn-lt"/>
              <a:ea typeface="+mn-ea"/>
              <a:cs typeface="+mn-cs"/>
            </a:rPr>
            <a:t>8. Sykkelløype Helgaløypa m/grus. </a:t>
          </a:r>
          <a:endParaRPr lang="nb-NO" sz="1100" b="0" i="0" u="none" strike="noStrike" baseline="0">
            <a:solidFill>
              <a:schemeClr val="dk1"/>
            </a:solidFill>
            <a:latin typeface="+mn-lt"/>
            <a:ea typeface="+mn-ea"/>
            <a:cs typeface="+mn-cs"/>
          </a:endParaRPr>
        </a:p>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Grunnarbeid 121 750,- </a:t>
          </a:r>
        </a:p>
        <a:p>
          <a:endParaRPr lang="nb-NO" sz="1100" b="0" i="0" u="none" strike="noStrike" baseline="0">
            <a:solidFill>
              <a:schemeClr val="dk1"/>
            </a:solidFill>
            <a:latin typeface="+mn-lt"/>
            <a:ea typeface="+mn-ea"/>
            <a:cs typeface="+mn-cs"/>
          </a:endParaRPr>
        </a:p>
        <a:p>
          <a:r>
            <a:rPr lang="nb-NO" sz="1100" b="1" i="0" u="none" strike="noStrike" baseline="0">
              <a:solidFill>
                <a:schemeClr val="dk1"/>
              </a:solidFill>
              <a:latin typeface="+mn-lt"/>
              <a:ea typeface="+mn-ea"/>
              <a:cs typeface="+mn-cs"/>
            </a:rPr>
            <a:t>9. Tretopphytter. </a:t>
          </a:r>
          <a:endParaRPr lang="nb-NO" sz="1100" b="0" i="0" u="none" strike="noStrike" baseline="0">
            <a:solidFill>
              <a:schemeClr val="dk1"/>
            </a:solidFill>
            <a:latin typeface="+mn-lt"/>
            <a:ea typeface="+mn-ea"/>
            <a:cs typeface="+mn-cs"/>
          </a:endParaRPr>
        </a:p>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Grunnarbeid 3000,- </a:t>
          </a:r>
        </a:p>
        <a:p>
          <a:r>
            <a:rPr lang="nb-NO" sz="1100" b="1" i="0" u="none" strike="noStrike" baseline="0">
              <a:solidFill>
                <a:schemeClr val="dk1"/>
              </a:solidFill>
              <a:latin typeface="+mn-lt"/>
              <a:ea typeface="+mn-ea"/>
              <a:cs typeface="+mn-cs"/>
            </a:rPr>
            <a:t>10. Start Fresbeegolf. </a:t>
          </a:r>
          <a:endParaRPr lang="nb-NO" sz="1100" b="0" i="0" u="none" strike="noStrike" baseline="0">
            <a:solidFill>
              <a:schemeClr val="dk1"/>
            </a:solidFill>
            <a:latin typeface="+mn-lt"/>
            <a:ea typeface="+mn-ea"/>
            <a:cs typeface="+mn-cs"/>
          </a:endParaRPr>
        </a:p>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Grunnarbeid 3000,- </a:t>
          </a:r>
        </a:p>
        <a:p>
          <a:r>
            <a:rPr lang="nb-NO" sz="1100" b="1" i="0" u="none" strike="noStrike" baseline="0">
              <a:solidFill>
                <a:schemeClr val="dk1"/>
              </a:solidFill>
              <a:latin typeface="+mn-lt"/>
              <a:ea typeface="+mn-ea"/>
              <a:cs typeface="+mn-cs"/>
            </a:rPr>
            <a:t>11. P-plasser. </a:t>
          </a:r>
          <a:endParaRPr lang="nb-NO" sz="1100" b="0" i="0" u="none" strike="noStrike" baseline="0">
            <a:solidFill>
              <a:schemeClr val="dk1"/>
            </a:solidFill>
            <a:latin typeface="+mn-lt"/>
            <a:ea typeface="+mn-ea"/>
            <a:cs typeface="+mn-cs"/>
          </a:endParaRPr>
        </a:p>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Grunnarbeid ferdig oppgruset 263 000,- </a:t>
          </a:r>
        </a:p>
        <a:p>
          <a:r>
            <a:rPr lang="nb-NO" sz="1100" b="1" i="0" u="none" strike="noStrike" baseline="0">
              <a:solidFill>
                <a:schemeClr val="dk1"/>
              </a:solidFill>
              <a:latin typeface="+mn-lt"/>
              <a:ea typeface="+mn-ea"/>
              <a:cs typeface="+mn-cs"/>
            </a:rPr>
            <a:t>12. VA grøfter, el grøfter </a:t>
          </a:r>
          <a:endParaRPr lang="nb-NO" sz="1100" b="0" i="0" u="none" strike="noStrike" baseline="0">
            <a:solidFill>
              <a:schemeClr val="dk1"/>
            </a:solidFill>
            <a:latin typeface="+mn-lt"/>
            <a:ea typeface="+mn-ea"/>
            <a:cs typeface="+mn-cs"/>
          </a:endParaRPr>
        </a:p>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Gravearbeid inkl materiell 350 000,- </a:t>
          </a:r>
        </a:p>
        <a:p>
          <a:r>
            <a:rPr lang="nb-NO" sz="1100" b="1" i="0" u="none" strike="noStrike" baseline="0">
              <a:solidFill>
                <a:schemeClr val="dk1"/>
              </a:solidFill>
              <a:latin typeface="+mn-lt"/>
              <a:ea typeface="+mn-ea"/>
              <a:cs typeface="+mn-cs"/>
            </a:rPr>
            <a:t>Totalsum alle poster: Kr 6 245 750,- eks 25% mva. </a:t>
          </a:r>
          <a:endParaRPr lang="nb-NO" sz="1100" b="0" i="0" u="none" strike="noStrike" baseline="0">
            <a:solidFill>
              <a:schemeClr val="dk1"/>
            </a:solidFill>
            <a:latin typeface="+mn-lt"/>
            <a:ea typeface="+mn-ea"/>
            <a:cs typeface="+mn-cs"/>
          </a:endParaRPr>
        </a:p>
        <a:p>
          <a:r>
            <a:rPr lang="nb-NO" sz="1100" b="1" i="0" u="none" strike="noStrike" baseline="0">
              <a:solidFill>
                <a:schemeClr val="dk1"/>
              </a:solidFill>
              <a:latin typeface="+mn-lt"/>
              <a:ea typeface="+mn-ea"/>
              <a:cs typeface="+mn-cs"/>
            </a:rPr>
            <a:t>Oppsjonspriser. </a:t>
          </a:r>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Internkjøring m/ lastebil. </a:t>
          </a:r>
          <a:r>
            <a:rPr lang="nb-NO" sz="1100" b="1" i="0" u="none" strike="noStrike" baseline="0">
              <a:solidFill>
                <a:schemeClr val="dk1"/>
              </a:solidFill>
              <a:latin typeface="+mn-lt"/>
              <a:ea typeface="+mn-ea"/>
              <a:cs typeface="+mn-cs"/>
            </a:rPr>
            <a:t>kr 950,- pr, time </a:t>
          </a:r>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Pigging fjell/ blokk. </a:t>
          </a:r>
          <a:r>
            <a:rPr lang="nb-NO" sz="1100" b="1" i="0" u="none" strike="noStrike" baseline="0">
              <a:solidFill>
                <a:schemeClr val="dk1"/>
              </a:solidFill>
              <a:latin typeface="+mn-lt"/>
              <a:ea typeface="+mn-ea"/>
              <a:cs typeface="+mn-cs"/>
            </a:rPr>
            <a:t>Kr 1590,- pr, time. </a:t>
          </a:r>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Gravemaskin. </a:t>
          </a:r>
          <a:r>
            <a:rPr lang="nb-NO" sz="1100" b="1" i="0" u="none" strike="noStrike" baseline="0">
              <a:solidFill>
                <a:schemeClr val="dk1"/>
              </a:solidFill>
              <a:latin typeface="+mn-lt"/>
              <a:ea typeface="+mn-ea"/>
              <a:cs typeface="+mn-cs"/>
            </a:rPr>
            <a:t>Kr 1200 pr, time </a:t>
          </a:r>
          <a:endParaRPr lang="nb-NO" sz="1100" b="0" i="0" u="none" strike="noStrike" baseline="0">
            <a:solidFill>
              <a:schemeClr val="dk1"/>
            </a:solidFill>
            <a:latin typeface="+mn-lt"/>
            <a:ea typeface="+mn-ea"/>
            <a:cs typeface="+mn-cs"/>
          </a:endParaRPr>
        </a:p>
        <a:p>
          <a:r>
            <a:rPr lang="nb-NO" sz="1100" b="1" i="0" u="none" strike="noStrike" baseline="0">
              <a:solidFill>
                <a:schemeClr val="dk1"/>
              </a:solidFill>
              <a:latin typeface="+mn-lt"/>
              <a:ea typeface="+mn-ea"/>
              <a:cs typeface="+mn-cs"/>
            </a:rPr>
            <a:t>Generelt. </a:t>
          </a:r>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Alle priser er eksklusive 25% MVA. </a:t>
          </a:r>
        </a:p>
        <a:p>
          <a:r>
            <a:rPr lang="nb-NO" sz="1100" b="0" i="0" u="none" strike="noStrike" baseline="0">
              <a:solidFill>
                <a:schemeClr val="dk1"/>
              </a:solidFill>
              <a:latin typeface="+mn-lt"/>
              <a:ea typeface="+mn-ea"/>
              <a:cs typeface="+mn-cs"/>
            </a:rPr>
            <a:t>Priser vil kunne indeksreguleres. </a:t>
          </a:r>
        </a:p>
        <a:p>
          <a:r>
            <a:rPr lang="nb-NO" sz="1100" b="0" i="0" u="none" strike="noStrike" baseline="0">
              <a:solidFill>
                <a:schemeClr val="dk1"/>
              </a:solidFill>
              <a:latin typeface="+mn-lt"/>
              <a:ea typeface="+mn-ea"/>
              <a:cs typeface="+mn-cs"/>
            </a:rPr>
            <a:t>Håper dette tilbudet er av interesse og hører gjerne fra dem så fort det er en avklaring ang, grunnarbeid og btg arbeider. </a:t>
          </a:r>
        </a:p>
        <a:p>
          <a:r>
            <a:rPr lang="nb-NO" sz="1100" b="0" i="0" u="none" strike="noStrike" baseline="0">
              <a:solidFill>
                <a:schemeClr val="dk1"/>
              </a:solidFill>
              <a:latin typeface="+mn-lt"/>
              <a:ea typeface="+mn-ea"/>
              <a:cs typeface="+mn-cs"/>
            </a:rPr>
            <a:t>Mvh: Erik Sveen </a:t>
          </a:r>
          <a:endParaRPr lang="nb-NO" sz="1100"/>
        </a:p>
      </xdr:txBody>
    </xdr:sp>
    <xdr:clientData/>
  </xdr:twoCellAnchor>
  <xdr:twoCellAnchor editAs="oneCell">
    <xdr:from>
      <xdr:col>5</xdr:col>
      <xdr:colOff>552450</xdr:colOff>
      <xdr:row>0</xdr:row>
      <xdr:rowOff>0</xdr:rowOff>
    </xdr:from>
    <xdr:to>
      <xdr:col>14</xdr:col>
      <xdr:colOff>551764</xdr:colOff>
      <xdr:row>6</xdr:row>
      <xdr:rowOff>37952</xdr:rowOff>
    </xdr:to>
    <xdr:pic>
      <xdr:nvPicPr>
        <xdr:cNvPr id="3" name="Picture 2">
          <a:extLst>
            <a:ext uri="{FF2B5EF4-FFF2-40B4-BE49-F238E27FC236}">
              <a16:creationId xmlns:a16="http://schemas.microsoft.com/office/drawing/2014/main" id="{D00802C6-6DB6-0828-7D35-9098DB562C1C}"/>
            </a:ext>
          </a:extLst>
        </xdr:cNvPr>
        <xdr:cNvPicPr>
          <a:picLocks noChangeAspect="1"/>
        </xdr:cNvPicPr>
      </xdr:nvPicPr>
      <xdr:blipFill>
        <a:blip xmlns:r="http://schemas.openxmlformats.org/officeDocument/2006/relationships" r:embed="rId1"/>
        <a:stretch>
          <a:fillRect/>
        </a:stretch>
      </xdr:blipFill>
      <xdr:spPr>
        <a:xfrm>
          <a:off x="5943600" y="0"/>
          <a:ext cx="5485714" cy="118095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581025</xdr:colOff>
      <xdr:row>1</xdr:row>
      <xdr:rowOff>19049</xdr:rowOff>
    </xdr:from>
    <xdr:to>
      <xdr:col>20</xdr:col>
      <xdr:colOff>161925</xdr:colOff>
      <xdr:row>65</xdr:row>
      <xdr:rowOff>19050</xdr:rowOff>
    </xdr:to>
    <xdr:sp macro="" textlink="">
      <xdr:nvSpPr>
        <xdr:cNvPr id="2" name="TextBox 1">
          <a:extLst>
            <a:ext uri="{FF2B5EF4-FFF2-40B4-BE49-F238E27FC236}">
              <a16:creationId xmlns:a16="http://schemas.microsoft.com/office/drawing/2014/main" id="{104EF4F2-6755-4610-B31F-80637AA45B6A}"/>
            </a:ext>
          </a:extLst>
        </xdr:cNvPr>
        <xdr:cNvSpPr txBox="1"/>
      </xdr:nvSpPr>
      <xdr:spPr>
        <a:xfrm>
          <a:off x="5972175" y="209549"/>
          <a:ext cx="8724900" cy="12211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NB! Det kan være antallsfeil mht antall kurver.</a:t>
          </a:r>
        </a:p>
      </xdr:txBody>
    </xdr:sp>
    <xdr:clientData/>
  </xdr:twoCellAnchor>
  <xdr:twoCellAnchor editAs="oneCell">
    <xdr:from>
      <xdr:col>6</xdr:col>
      <xdr:colOff>2484</xdr:colOff>
      <xdr:row>4</xdr:row>
      <xdr:rowOff>47624</xdr:rowOff>
    </xdr:from>
    <xdr:to>
      <xdr:col>20</xdr:col>
      <xdr:colOff>103556</xdr:colOff>
      <xdr:row>43</xdr:row>
      <xdr:rowOff>37049</xdr:rowOff>
    </xdr:to>
    <xdr:pic>
      <xdr:nvPicPr>
        <xdr:cNvPr id="4" name="Picture 3">
          <a:extLst>
            <a:ext uri="{FF2B5EF4-FFF2-40B4-BE49-F238E27FC236}">
              <a16:creationId xmlns:a16="http://schemas.microsoft.com/office/drawing/2014/main" id="{65B94B07-7FC4-82CC-38E2-DE1BDFEB612D}"/>
            </a:ext>
          </a:extLst>
        </xdr:cNvPr>
        <xdr:cNvPicPr>
          <a:picLocks noChangeAspect="1"/>
        </xdr:cNvPicPr>
      </xdr:nvPicPr>
      <xdr:blipFill>
        <a:blip xmlns:r="http://schemas.openxmlformats.org/officeDocument/2006/relationships" r:embed="rId1"/>
        <a:stretch>
          <a:fillRect/>
        </a:stretch>
      </xdr:blipFill>
      <xdr:spPr>
        <a:xfrm>
          <a:off x="6003234" y="809624"/>
          <a:ext cx="8635472" cy="7437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581025</xdr:colOff>
      <xdr:row>1</xdr:row>
      <xdr:rowOff>19050</xdr:rowOff>
    </xdr:from>
    <xdr:to>
      <xdr:col>20</xdr:col>
      <xdr:colOff>161925</xdr:colOff>
      <xdr:row>4</xdr:row>
      <xdr:rowOff>9526</xdr:rowOff>
    </xdr:to>
    <xdr:sp macro="" textlink="">
      <xdr:nvSpPr>
        <xdr:cNvPr id="2" name="TextBox 1">
          <a:extLst>
            <a:ext uri="{FF2B5EF4-FFF2-40B4-BE49-F238E27FC236}">
              <a16:creationId xmlns:a16="http://schemas.microsoft.com/office/drawing/2014/main" id="{D4DEEF03-4265-4442-90FF-C876D20E7451}"/>
            </a:ext>
          </a:extLst>
        </xdr:cNvPr>
        <xdr:cNvSpPr txBox="1"/>
      </xdr:nvSpPr>
      <xdr:spPr>
        <a:xfrm>
          <a:off x="5972175" y="209550"/>
          <a:ext cx="8724900" cy="561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NB! Må sjekke med Lene om prisene er ink / eks Mva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0.bin"/><Relationship Id="rId1" Type="http://schemas.openxmlformats.org/officeDocument/2006/relationships/hyperlink" Target="https://www.trysil.com/Gjore/Sommer/sykkel/sykkelnytt/norges-storste-pumptrack-apnet-i-trysil/" TargetMode="Externa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hoytlavt.no/trysil/info/pris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trysilsykkel.no/priser/" TargetMode="External"/><Relationship Id="rId1" Type="http://schemas.openxmlformats.org/officeDocument/2006/relationships/hyperlink" Target="https://www.trysil.com/Gjore/Sommer/sykkel/sykkelutleie-i-trysil/sykkelutleie-sport-lodgen/"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3:L15"/>
  <sheetViews>
    <sheetView workbookViewId="0">
      <selection activeCell="K39" sqref="K39"/>
    </sheetView>
  </sheetViews>
  <sheetFormatPr baseColWidth="10" defaultColWidth="9.140625" defaultRowHeight="15" x14ac:dyDescent="0.25"/>
  <cols>
    <col min="1" max="1" width="21.28515625" customWidth="1"/>
    <col min="2" max="2" width="9.85546875" bestFit="1" customWidth="1"/>
    <col min="11" max="11" width="18.7109375" bestFit="1" customWidth="1"/>
    <col min="12" max="12" width="15.140625" customWidth="1"/>
  </cols>
  <sheetData>
    <row r="3" spans="1:12" x14ac:dyDescent="0.25">
      <c r="A3" t="s">
        <v>0</v>
      </c>
      <c r="K3" s="1" t="s">
        <v>114</v>
      </c>
    </row>
    <row r="4" spans="1:12" x14ac:dyDescent="0.25">
      <c r="A4" t="s">
        <v>1</v>
      </c>
    </row>
    <row r="5" spans="1:12" x14ac:dyDescent="0.25">
      <c r="K5" t="s">
        <v>115</v>
      </c>
    </row>
    <row r="6" spans="1:12" x14ac:dyDescent="0.25">
      <c r="A6" s="1" t="s">
        <v>2</v>
      </c>
      <c r="B6" s="2">
        <f>'Foretak Fjellglede K&amp;I AS'!B6+'Foretak B&amp;B'!B6</f>
        <v>23439000</v>
      </c>
      <c r="K6" t="s">
        <v>116</v>
      </c>
    </row>
    <row r="7" spans="1:12" x14ac:dyDescent="0.25">
      <c r="A7" t="s">
        <v>3</v>
      </c>
      <c r="K7" t="s">
        <v>117</v>
      </c>
    </row>
    <row r="8" spans="1:12" x14ac:dyDescent="0.25">
      <c r="A8" t="s">
        <v>4</v>
      </c>
      <c r="K8" t="s">
        <v>118</v>
      </c>
      <c r="L8" s="2">
        <f>'"Bygg" Klatrepark'!K11</f>
        <v>4130000</v>
      </c>
    </row>
    <row r="9" spans="1:12" x14ac:dyDescent="0.25">
      <c r="A9" t="s">
        <v>5</v>
      </c>
      <c r="K9" t="s">
        <v>119</v>
      </c>
      <c r="L9" s="2">
        <f>'"Bygg" Pumptrack'!K11</f>
        <v>303500</v>
      </c>
    </row>
    <row r="11" spans="1:12" x14ac:dyDescent="0.25">
      <c r="A11" t="s">
        <v>6</v>
      </c>
    </row>
    <row r="13" spans="1:12" x14ac:dyDescent="0.25">
      <c r="A13" t="s">
        <v>82</v>
      </c>
      <c r="K13" s="1" t="s">
        <v>120</v>
      </c>
      <c r="L13" s="2">
        <f>SUM(L5:L12)</f>
        <v>4433500</v>
      </c>
    </row>
    <row r="15" spans="1:12" x14ac:dyDescent="0.25">
      <c r="A15" s="1" t="s">
        <v>7</v>
      </c>
    </row>
  </sheetData>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4ADE2-40DF-4218-8970-879DFEEBBCA2}">
  <sheetPr>
    <tabColor theme="5"/>
  </sheetPr>
  <dimension ref="B2:S50"/>
  <sheetViews>
    <sheetView workbookViewId="0">
      <selection activeCell="U10" sqref="U10"/>
    </sheetView>
  </sheetViews>
  <sheetFormatPr baseColWidth="10" defaultColWidth="9.140625" defaultRowHeight="15" x14ac:dyDescent="0.25"/>
  <cols>
    <col min="2" max="2" width="32.7109375" bestFit="1" customWidth="1"/>
    <col min="3" max="5" width="13" customWidth="1"/>
  </cols>
  <sheetData>
    <row r="2" spans="2:19" x14ac:dyDescent="0.25">
      <c r="B2" s="12" t="s">
        <v>152</v>
      </c>
      <c r="C2" s="12"/>
    </row>
    <row r="4" spans="2:19" x14ac:dyDescent="0.25">
      <c r="C4" s="1" t="s">
        <v>133</v>
      </c>
      <c r="D4" s="1" t="s">
        <v>134</v>
      </c>
      <c r="E4" s="1" t="s">
        <v>135</v>
      </c>
    </row>
    <row r="5" spans="2:19" x14ac:dyDescent="0.25">
      <c r="B5" t="s">
        <v>153</v>
      </c>
      <c r="C5" s="2">
        <f>2438500</f>
        <v>2438500</v>
      </c>
      <c r="D5" s="2">
        <f>(C5/5)*4</f>
        <v>1950800</v>
      </c>
      <c r="E5" s="2">
        <f>C5-D5</f>
        <v>487700</v>
      </c>
    </row>
    <row r="6" spans="2:19" x14ac:dyDescent="0.25">
      <c r="C6" s="2"/>
      <c r="D6" s="2"/>
      <c r="E6" s="2"/>
      <c r="H6" s="29" t="s">
        <v>154</v>
      </c>
      <c r="I6" s="29"/>
      <c r="J6" s="29"/>
      <c r="K6" s="29"/>
      <c r="L6" s="29"/>
      <c r="M6" s="29"/>
      <c r="N6" s="29"/>
      <c r="O6" s="29"/>
    </row>
    <row r="7" spans="2:19" x14ac:dyDescent="0.25">
      <c r="C7" s="2"/>
      <c r="D7" s="2"/>
      <c r="E7" s="2"/>
      <c r="H7" s="29"/>
      <c r="I7" s="29"/>
      <c r="J7" s="29"/>
      <c r="K7" s="29"/>
      <c r="L7" s="29"/>
      <c r="M7" s="29"/>
      <c r="N7" s="29"/>
      <c r="O7" s="29"/>
    </row>
    <row r="8" spans="2:19" x14ac:dyDescent="0.25">
      <c r="C8" s="2"/>
      <c r="D8" s="2"/>
      <c r="E8" s="2"/>
      <c r="H8" s="29"/>
      <c r="I8" s="29"/>
      <c r="J8" s="29"/>
      <c r="K8" s="29"/>
      <c r="L8" s="29"/>
      <c r="M8" s="29"/>
      <c r="N8" s="29"/>
      <c r="O8" s="29"/>
      <c r="Q8" t="s">
        <v>105</v>
      </c>
      <c r="R8" t="s">
        <v>155</v>
      </c>
      <c r="S8" t="s">
        <v>156</v>
      </c>
    </row>
    <row r="9" spans="2:19" x14ac:dyDescent="0.25">
      <c r="C9" s="2"/>
      <c r="D9" s="2"/>
      <c r="E9" s="2"/>
      <c r="H9" s="30" t="s">
        <v>157</v>
      </c>
      <c r="I9" s="31" t="s">
        <v>158</v>
      </c>
      <c r="J9" s="32" t="s">
        <v>159</v>
      </c>
      <c r="K9" s="32" t="s">
        <v>160</v>
      </c>
      <c r="L9" s="32" t="s">
        <v>161</v>
      </c>
      <c r="M9" s="32" t="s">
        <v>162</v>
      </c>
      <c r="N9" s="32" t="s">
        <v>163</v>
      </c>
      <c r="O9" s="33" t="s">
        <v>164</v>
      </c>
    </row>
    <row r="10" spans="2:19" x14ac:dyDescent="0.25">
      <c r="C10" s="2"/>
      <c r="D10" s="2"/>
      <c r="E10" s="2"/>
      <c r="H10" s="32" t="s">
        <v>165</v>
      </c>
      <c r="I10" s="32"/>
      <c r="J10" s="32">
        <v>25</v>
      </c>
      <c r="K10" s="32">
        <v>100</v>
      </c>
      <c r="L10" s="32" t="s">
        <v>166</v>
      </c>
      <c r="M10" s="32">
        <v>2</v>
      </c>
      <c r="N10" s="32"/>
      <c r="O10" s="32"/>
      <c r="Q10">
        <v>306</v>
      </c>
      <c r="R10">
        <v>2500</v>
      </c>
      <c r="S10">
        <v>765000</v>
      </c>
    </row>
    <row r="11" spans="2:19" x14ac:dyDescent="0.25">
      <c r="C11" s="2"/>
      <c r="D11" s="2"/>
      <c r="E11" s="2"/>
      <c r="H11" s="32" t="s">
        <v>167</v>
      </c>
      <c r="I11" s="32"/>
      <c r="J11" s="32">
        <v>25</v>
      </c>
      <c r="K11" s="32"/>
      <c r="L11" s="32"/>
      <c r="M11" s="32"/>
      <c r="N11" s="32"/>
      <c r="O11" s="32"/>
      <c r="Q11">
        <v>75</v>
      </c>
      <c r="R11">
        <v>2800</v>
      </c>
      <c r="S11">
        <v>210000</v>
      </c>
    </row>
    <row r="12" spans="2:19" x14ac:dyDescent="0.25">
      <c r="C12" s="2"/>
      <c r="D12" s="2"/>
      <c r="E12" s="2"/>
      <c r="H12" s="32" t="s">
        <v>168</v>
      </c>
      <c r="I12" s="32"/>
      <c r="J12" s="32">
        <v>5</v>
      </c>
      <c r="K12" s="32">
        <v>16</v>
      </c>
      <c r="L12" s="34" t="s">
        <v>169</v>
      </c>
      <c r="M12" s="32">
        <v>1</v>
      </c>
      <c r="N12" s="32">
        <v>2</v>
      </c>
      <c r="O12" s="32"/>
      <c r="Q12">
        <v>57</v>
      </c>
      <c r="R12">
        <v>4500</v>
      </c>
      <c r="S12">
        <v>256500</v>
      </c>
    </row>
    <row r="13" spans="2:19" x14ac:dyDescent="0.25">
      <c r="C13" s="2"/>
      <c r="D13" s="2"/>
      <c r="E13" s="2"/>
      <c r="H13" s="32" t="s">
        <v>170</v>
      </c>
      <c r="I13" s="32"/>
      <c r="J13" s="32"/>
      <c r="K13" s="32"/>
      <c r="L13" s="32">
        <v>4</v>
      </c>
      <c r="M13" s="32"/>
      <c r="N13" s="32">
        <v>2</v>
      </c>
      <c r="O13" s="32"/>
      <c r="Q13">
        <v>6</v>
      </c>
      <c r="R13">
        <v>6000</v>
      </c>
      <c r="S13">
        <v>36000</v>
      </c>
    </row>
    <row r="14" spans="2:19" x14ac:dyDescent="0.25">
      <c r="C14" s="2"/>
      <c r="D14" s="2"/>
      <c r="E14" s="2"/>
      <c r="H14" s="32" t="s">
        <v>171</v>
      </c>
      <c r="I14" s="32"/>
      <c r="J14" s="32"/>
      <c r="K14" s="32"/>
      <c r="L14" s="32">
        <v>2</v>
      </c>
      <c r="M14" s="32"/>
      <c r="N14" s="32"/>
      <c r="O14" s="32"/>
      <c r="Q14">
        <v>2</v>
      </c>
      <c r="R14">
        <v>20000</v>
      </c>
      <c r="S14">
        <v>40000</v>
      </c>
    </row>
    <row r="15" spans="2:19" x14ac:dyDescent="0.25">
      <c r="C15" s="2"/>
      <c r="D15" s="2"/>
      <c r="E15" s="2"/>
      <c r="H15" s="32"/>
      <c r="I15" s="35" t="s">
        <v>172</v>
      </c>
      <c r="J15" s="32"/>
      <c r="K15" s="32"/>
      <c r="L15" s="32"/>
      <c r="M15" s="32"/>
      <c r="N15" s="32"/>
      <c r="O15" s="32"/>
    </row>
    <row r="16" spans="2:19" x14ac:dyDescent="0.25">
      <c r="C16" s="2"/>
      <c r="D16" s="2"/>
      <c r="E16" s="2"/>
      <c r="H16" s="32" t="s">
        <v>173</v>
      </c>
      <c r="I16" s="32"/>
      <c r="J16" s="32"/>
      <c r="K16" s="32"/>
      <c r="L16" s="32"/>
      <c r="M16" s="32"/>
      <c r="N16" s="32"/>
      <c r="O16" s="32"/>
    </row>
    <row r="17" spans="2:15" x14ac:dyDescent="0.25">
      <c r="C17" s="2"/>
      <c r="D17" s="2"/>
      <c r="E17" s="2"/>
      <c r="H17" s="32" t="s">
        <v>174</v>
      </c>
      <c r="I17" s="32"/>
      <c r="J17" s="32"/>
      <c r="K17" s="32"/>
      <c r="L17" s="32"/>
      <c r="M17" s="32"/>
      <c r="N17" s="32"/>
      <c r="O17" s="32"/>
    </row>
    <row r="18" spans="2:15" x14ac:dyDescent="0.25">
      <c r="H18" s="32" t="s">
        <v>175</v>
      </c>
      <c r="I18" s="32"/>
      <c r="J18" s="32"/>
      <c r="K18" s="32"/>
      <c r="L18" s="32"/>
      <c r="M18" s="32"/>
      <c r="N18" s="32"/>
      <c r="O18" s="32"/>
    </row>
    <row r="19" spans="2:15" x14ac:dyDescent="0.25">
      <c r="H19" s="32" t="s">
        <v>176</v>
      </c>
      <c r="I19" s="32"/>
      <c r="J19" s="32"/>
      <c r="K19" s="32"/>
      <c r="L19" s="32"/>
      <c r="M19" s="32"/>
      <c r="N19" s="32"/>
      <c r="O19" s="32"/>
    </row>
    <row r="20" spans="2:15" ht="15.75" thickBot="1" x14ac:dyDescent="0.3">
      <c r="B20" s="27" t="s">
        <v>106</v>
      </c>
      <c r="C20" s="28">
        <f>SUM(C5:C19)</f>
        <v>2438500</v>
      </c>
      <c r="D20" s="28">
        <f t="shared" ref="D20:E20" si="0">SUM(D5:D19)</f>
        <v>1950800</v>
      </c>
      <c r="E20" s="28">
        <f t="shared" si="0"/>
        <v>487700</v>
      </c>
      <c r="H20" s="32" t="s">
        <v>177</v>
      </c>
      <c r="I20" s="32"/>
      <c r="J20" s="32"/>
      <c r="K20" s="32"/>
      <c r="L20" s="32"/>
      <c r="M20" s="32"/>
      <c r="N20" s="32"/>
      <c r="O20" s="32"/>
    </row>
    <row r="21" spans="2:15" ht="15.75" thickTop="1" x14ac:dyDescent="0.25">
      <c r="H21" s="32" t="s">
        <v>178</v>
      </c>
      <c r="I21" s="32"/>
      <c r="J21" s="32"/>
      <c r="K21" s="32"/>
      <c r="L21" s="32"/>
      <c r="M21" s="32"/>
      <c r="N21" s="32"/>
      <c r="O21" s="32"/>
    </row>
    <row r="22" spans="2:15" x14ac:dyDescent="0.25">
      <c r="H22" s="32" t="s">
        <v>179</v>
      </c>
      <c r="I22" s="32"/>
      <c r="J22" s="32"/>
      <c r="K22" s="32"/>
      <c r="L22" s="32"/>
      <c r="M22" s="32"/>
      <c r="N22" s="32"/>
      <c r="O22" s="32"/>
    </row>
    <row r="23" spans="2:15" x14ac:dyDescent="0.25">
      <c r="H23" s="32" t="s">
        <v>180</v>
      </c>
      <c r="I23" s="32" t="s">
        <v>181</v>
      </c>
      <c r="J23" s="32"/>
      <c r="K23" s="32"/>
      <c r="L23" s="32"/>
      <c r="M23" s="32"/>
      <c r="N23" s="32"/>
      <c r="O23" s="32"/>
    </row>
    <row r="24" spans="2:15" x14ac:dyDescent="0.25">
      <c r="H24" s="32" t="s">
        <v>182</v>
      </c>
      <c r="I24" s="32" t="s">
        <v>181</v>
      </c>
      <c r="J24" s="32"/>
      <c r="K24" s="32"/>
      <c r="L24" s="32"/>
      <c r="M24" s="32"/>
      <c r="N24" s="32"/>
      <c r="O24" s="32"/>
    </row>
    <row r="25" spans="2:15" x14ac:dyDescent="0.25">
      <c r="H25" s="32" t="s">
        <v>183</v>
      </c>
      <c r="I25" s="32" t="s">
        <v>181</v>
      </c>
      <c r="J25" s="32"/>
      <c r="K25" s="32"/>
      <c r="L25" s="32"/>
      <c r="M25" s="32"/>
      <c r="N25" s="32"/>
      <c r="O25" s="32"/>
    </row>
    <row r="26" spans="2:15" x14ac:dyDescent="0.25">
      <c r="H26" s="32" t="s">
        <v>184</v>
      </c>
      <c r="I26" s="32" t="s">
        <v>181</v>
      </c>
      <c r="J26" s="32"/>
      <c r="K26" s="32"/>
      <c r="L26" s="32"/>
      <c r="M26" s="32"/>
      <c r="N26" s="32"/>
      <c r="O26" s="32"/>
    </row>
    <row r="27" spans="2:15" x14ac:dyDescent="0.25">
      <c r="H27" s="32" t="s">
        <v>185</v>
      </c>
      <c r="I27" s="32" t="s">
        <v>186</v>
      </c>
      <c r="J27" s="32"/>
      <c r="K27" s="32"/>
      <c r="L27" s="32"/>
      <c r="M27" s="32"/>
      <c r="N27" s="32"/>
      <c r="O27" s="32"/>
    </row>
    <row r="28" spans="2:15" x14ac:dyDescent="0.25">
      <c r="H28" s="32"/>
      <c r="I28" s="31" t="s">
        <v>139</v>
      </c>
      <c r="J28" s="32"/>
      <c r="K28" s="32"/>
      <c r="L28" s="32"/>
      <c r="M28" s="32"/>
      <c r="N28" s="32"/>
      <c r="O28" s="32"/>
    </row>
    <row r="29" spans="2:15" x14ac:dyDescent="0.25">
      <c r="H29" s="32" t="s">
        <v>165</v>
      </c>
      <c r="I29" s="32">
        <v>100</v>
      </c>
      <c r="J29" s="32"/>
      <c r="K29" s="32" t="s">
        <v>183</v>
      </c>
      <c r="L29" s="32"/>
      <c r="M29" s="32"/>
      <c r="N29" s="32"/>
      <c r="O29" s="32"/>
    </row>
    <row r="30" spans="2:15" x14ac:dyDescent="0.25">
      <c r="H30" s="32" t="s">
        <v>167</v>
      </c>
      <c r="I30" s="32">
        <v>50</v>
      </c>
      <c r="J30" s="32"/>
      <c r="K30" s="32" t="s">
        <v>184</v>
      </c>
      <c r="L30" s="32"/>
      <c r="M30" s="32"/>
      <c r="N30" s="32"/>
      <c r="O30" s="32"/>
    </row>
    <row r="31" spans="2:15" x14ac:dyDescent="0.25">
      <c r="H31" s="32" t="s">
        <v>168</v>
      </c>
      <c r="I31" s="32">
        <v>25</v>
      </c>
      <c r="J31" s="32"/>
      <c r="K31" s="32" t="s">
        <v>182</v>
      </c>
      <c r="L31" s="32"/>
      <c r="M31" s="32"/>
      <c r="N31" s="32"/>
      <c r="O31" s="32"/>
    </row>
    <row r="32" spans="2:15" x14ac:dyDescent="0.25">
      <c r="H32" s="32" t="s">
        <v>187</v>
      </c>
      <c r="I32" s="32">
        <v>4</v>
      </c>
      <c r="J32" s="32"/>
      <c r="K32" s="32" t="s">
        <v>180</v>
      </c>
      <c r="L32" s="32"/>
      <c r="M32" s="32"/>
      <c r="N32" s="32"/>
      <c r="O32" s="32"/>
    </row>
    <row r="33" spans="8:19" x14ac:dyDescent="0.25">
      <c r="H33" s="32"/>
      <c r="I33" s="31" t="s">
        <v>188</v>
      </c>
      <c r="J33" s="32"/>
      <c r="K33" s="32"/>
      <c r="L33" s="32"/>
      <c r="M33" s="32"/>
      <c r="N33" s="32"/>
      <c r="O33" s="32"/>
    </row>
    <row r="34" spans="8:19" x14ac:dyDescent="0.25">
      <c r="H34" s="32" t="s">
        <v>189</v>
      </c>
      <c r="I34" s="32"/>
      <c r="J34" s="32"/>
      <c r="K34" s="32" t="s">
        <v>190</v>
      </c>
      <c r="L34" s="32" t="s">
        <v>191</v>
      </c>
      <c r="M34" s="32"/>
      <c r="N34" s="32"/>
      <c r="O34" s="32"/>
    </row>
    <row r="35" spans="8:19" x14ac:dyDescent="0.25">
      <c r="H35" s="32" t="s">
        <v>192</v>
      </c>
      <c r="I35" s="32"/>
      <c r="J35" s="32">
        <v>65</v>
      </c>
      <c r="K35" s="32"/>
      <c r="L35" s="32"/>
      <c r="M35" s="32"/>
      <c r="N35" s="32"/>
      <c r="O35" s="32"/>
      <c r="Q35">
        <v>65</v>
      </c>
      <c r="R35">
        <v>4950</v>
      </c>
      <c r="S35">
        <v>321750</v>
      </c>
    </row>
    <row r="36" spans="8:19" x14ac:dyDescent="0.25">
      <c r="H36" s="32" t="s">
        <v>193</v>
      </c>
      <c r="I36" s="32" t="s">
        <v>194</v>
      </c>
      <c r="J36" s="32">
        <v>65</v>
      </c>
      <c r="K36" s="32"/>
      <c r="L36" s="32"/>
      <c r="M36" s="32"/>
      <c r="N36" s="32"/>
      <c r="O36" s="32"/>
      <c r="Q36">
        <v>65</v>
      </c>
      <c r="R36">
        <v>2950</v>
      </c>
      <c r="S36">
        <v>191750</v>
      </c>
    </row>
    <row r="37" spans="8:19" x14ac:dyDescent="0.25">
      <c r="H37" s="32" t="s">
        <v>165</v>
      </c>
      <c r="I37" s="32"/>
      <c r="J37" s="32">
        <v>65</v>
      </c>
      <c r="K37" s="32"/>
      <c r="L37" s="32"/>
      <c r="M37" s="32"/>
      <c r="N37" s="32"/>
      <c r="O37" s="32"/>
    </row>
    <row r="38" spans="8:19" x14ac:dyDescent="0.25">
      <c r="H38" s="32" t="s">
        <v>195</v>
      </c>
      <c r="I38" s="32"/>
      <c r="J38" s="32">
        <v>65</v>
      </c>
      <c r="K38" s="32"/>
      <c r="L38" s="32"/>
      <c r="M38" s="32"/>
      <c r="N38" s="32"/>
      <c r="O38" s="32"/>
      <c r="Q38">
        <v>65</v>
      </c>
      <c r="R38">
        <v>4500</v>
      </c>
      <c r="S38">
        <v>292500</v>
      </c>
    </row>
    <row r="39" spans="8:19" x14ac:dyDescent="0.25">
      <c r="H39" s="32" t="s">
        <v>196</v>
      </c>
      <c r="I39" s="35" t="s">
        <v>197</v>
      </c>
      <c r="J39" s="32">
        <v>65</v>
      </c>
      <c r="K39" s="32"/>
      <c r="L39" s="32"/>
      <c r="M39" s="32"/>
      <c r="N39" s="32"/>
      <c r="O39" s="32"/>
      <c r="Q39">
        <v>65</v>
      </c>
      <c r="R39">
        <v>5000</v>
      </c>
      <c r="S39">
        <v>325000</v>
      </c>
    </row>
    <row r="40" spans="8:19" x14ac:dyDescent="0.25">
      <c r="H40" s="32"/>
      <c r="I40" s="32"/>
      <c r="J40" s="32"/>
      <c r="K40" s="32"/>
      <c r="L40" s="32"/>
      <c r="M40" s="32"/>
      <c r="N40" s="32"/>
      <c r="O40" s="32"/>
    </row>
    <row r="41" spans="8:19" x14ac:dyDescent="0.25">
      <c r="H41" s="32"/>
      <c r="I41" s="31" t="s">
        <v>132</v>
      </c>
      <c r="J41" s="31"/>
      <c r="K41" s="32"/>
      <c r="L41" s="32"/>
      <c r="M41" s="32"/>
      <c r="N41" s="32"/>
      <c r="O41" s="32"/>
    </row>
    <row r="42" spans="8:19" x14ac:dyDescent="0.25">
      <c r="H42" s="32" t="s">
        <v>165</v>
      </c>
      <c r="I42" s="32" t="s">
        <v>165</v>
      </c>
      <c r="J42" s="32">
        <v>10</v>
      </c>
      <c r="K42" s="32"/>
      <c r="L42" s="32"/>
      <c r="M42" s="32"/>
      <c r="N42" s="32"/>
      <c r="O42" s="32"/>
    </row>
    <row r="43" spans="8:19" x14ac:dyDescent="0.25">
      <c r="H43" s="32" t="s">
        <v>168</v>
      </c>
      <c r="I43" s="32" t="s">
        <v>168</v>
      </c>
      <c r="J43" s="32">
        <v>5</v>
      </c>
      <c r="K43" s="32"/>
      <c r="L43" s="32"/>
      <c r="M43" s="32"/>
      <c r="N43" s="32"/>
      <c r="O43" s="32"/>
    </row>
    <row r="44" spans="8:19" x14ac:dyDescent="0.25">
      <c r="H44" s="32"/>
      <c r="I44" s="32"/>
      <c r="J44" s="32"/>
      <c r="K44" s="32"/>
      <c r="L44" s="32"/>
      <c r="M44" s="32"/>
      <c r="N44" s="32"/>
      <c r="O44" s="32"/>
    </row>
    <row r="45" spans="8:19" x14ac:dyDescent="0.25">
      <c r="H45" s="32"/>
      <c r="I45" s="32"/>
      <c r="J45" s="32"/>
      <c r="K45" s="32"/>
      <c r="L45" s="32"/>
      <c r="M45" s="32"/>
      <c r="N45" s="32"/>
      <c r="O45" s="32"/>
    </row>
    <row r="46" spans="8:19" x14ac:dyDescent="0.25">
      <c r="H46" s="32"/>
      <c r="I46" s="32"/>
      <c r="J46" s="32"/>
      <c r="K46" s="32"/>
      <c r="L46" s="32"/>
      <c r="M46" s="32"/>
      <c r="N46" s="32"/>
      <c r="O46" s="32"/>
    </row>
    <row r="47" spans="8:19" x14ac:dyDescent="0.25">
      <c r="H47" s="32"/>
      <c r="I47" s="32"/>
      <c r="J47" s="32"/>
      <c r="K47" s="32"/>
      <c r="L47" s="32"/>
      <c r="M47" s="32"/>
      <c r="N47" s="32"/>
      <c r="O47" s="32"/>
      <c r="S47">
        <f>SUM(S10:S46)</f>
        <v>2438500</v>
      </c>
    </row>
    <row r="48" spans="8:19" x14ac:dyDescent="0.25">
      <c r="H48" s="32"/>
      <c r="I48" s="32"/>
      <c r="J48" s="32"/>
      <c r="K48" s="32"/>
      <c r="L48" s="32"/>
      <c r="M48" s="32"/>
      <c r="N48" s="32"/>
      <c r="O48" s="32"/>
    </row>
    <row r="49" spans="8:15" x14ac:dyDescent="0.25">
      <c r="H49" s="32"/>
      <c r="I49" s="32"/>
      <c r="J49" s="32"/>
      <c r="K49" s="32"/>
      <c r="L49" s="32"/>
      <c r="M49" s="32"/>
      <c r="N49" s="32"/>
      <c r="O49" s="32"/>
    </row>
    <row r="50" spans="8:15" x14ac:dyDescent="0.25">
      <c r="H50" s="32"/>
      <c r="I50" s="32"/>
      <c r="J50" s="32"/>
      <c r="K50" s="32"/>
      <c r="L50" s="32"/>
      <c r="M50" s="32"/>
      <c r="N50" s="32"/>
      <c r="O50" s="32"/>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04436-89C5-41C4-BA2B-95DFAA71044E}">
  <sheetPr>
    <tabColor theme="5"/>
  </sheetPr>
  <dimension ref="B2:O50"/>
  <sheetViews>
    <sheetView workbookViewId="0">
      <selection activeCell="H8" sqref="H8"/>
    </sheetView>
  </sheetViews>
  <sheetFormatPr baseColWidth="10" defaultColWidth="9.140625" defaultRowHeight="15" x14ac:dyDescent="0.25"/>
  <cols>
    <col min="2" max="2" width="32.7109375" bestFit="1" customWidth="1"/>
    <col min="3" max="5" width="13" customWidth="1"/>
  </cols>
  <sheetData>
    <row r="2" spans="2:5" x14ac:dyDescent="0.25">
      <c r="B2" s="12" t="s">
        <v>198</v>
      </c>
      <c r="C2" s="12"/>
    </row>
    <row r="4" spans="2:5" x14ac:dyDescent="0.25">
      <c r="C4" s="1" t="s">
        <v>133</v>
      </c>
      <c r="D4" s="1" t="s">
        <v>134</v>
      </c>
      <c r="E4" s="1" t="s">
        <v>135</v>
      </c>
    </row>
    <row r="5" spans="2:5" x14ac:dyDescent="0.25">
      <c r="B5" t="s">
        <v>199</v>
      </c>
      <c r="C5" s="2">
        <f>1120000*1.25</f>
        <v>1400000</v>
      </c>
      <c r="D5" s="2">
        <f>(C5/5)*4</f>
        <v>1120000</v>
      </c>
      <c r="E5" s="2">
        <f>C5-D5</f>
        <v>280000</v>
      </c>
    </row>
    <row r="6" spans="2:5" x14ac:dyDescent="0.25">
      <c r="C6" s="2"/>
      <c r="D6" s="2"/>
      <c r="E6" s="2"/>
    </row>
    <row r="7" spans="2:5" x14ac:dyDescent="0.25">
      <c r="C7" s="2"/>
      <c r="D7" s="2"/>
      <c r="E7" s="2"/>
    </row>
    <row r="8" spans="2:5" x14ac:dyDescent="0.25">
      <c r="C8" s="2"/>
      <c r="D8" s="2"/>
      <c r="E8" s="2"/>
    </row>
    <row r="9" spans="2:5" x14ac:dyDescent="0.25">
      <c r="C9" s="2"/>
      <c r="D9" s="2"/>
      <c r="E9" s="2"/>
    </row>
    <row r="10" spans="2:5" x14ac:dyDescent="0.25">
      <c r="C10" s="2"/>
      <c r="D10" s="2"/>
      <c r="E10" s="2"/>
    </row>
    <row r="11" spans="2:5" x14ac:dyDescent="0.25">
      <c r="C11" s="2"/>
      <c r="D11" s="2"/>
      <c r="E11" s="2"/>
    </row>
    <row r="12" spans="2:5" x14ac:dyDescent="0.25">
      <c r="C12" s="2"/>
      <c r="D12" s="2"/>
      <c r="E12" s="2"/>
    </row>
    <row r="13" spans="2:5" x14ac:dyDescent="0.25">
      <c r="C13" s="2"/>
      <c r="D13" s="2"/>
      <c r="E13" s="2"/>
    </row>
    <row r="14" spans="2:5" x14ac:dyDescent="0.25">
      <c r="C14" s="2"/>
      <c r="D14" s="2"/>
      <c r="E14" s="2"/>
    </row>
    <row r="15" spans="2:5" x14ac:dyDescent="0.25">
      <c r="C15" s="2"/>
      <c r="D15" s="2"/>
      <c r="E15" s="2"/>
    </row>
    <row r="16" spans="2:5" x14ac:dyDescent="0.25">
      <c r="C16" s="2"/>
      <c r="D16" s="2"/>
      <c r="E16" s="2"/>
    </row>
    <row r="17" spans="2:5" x14ac:dyDescent="0.25">
      <c r="C17" s="2"/>
      <c r="D17" s="2"/>
      <c r="E17" s="2"/>
    </row>
    <row r="20" spans="2:5" ht="15.75" thickBot="1" x14ac:dyDescent="0.3">
      <c r="B20" s="27" t="s">
        <v>106</v>
      </c>
      <c r="C20" s="28">
        <f>SUM(C5:C19)</f>
        <v>1400000</v>
      </c>
      <c r="D20" s="28">
        <f t="shared" ref="D20:E20" si="0">SUM(D5:D19)</f>
        <v>1120000</v>
      </c>
      <c r="E20" s="28">
        <f t="shared" si="0"/>
        <v>280000</v>
      </c>
    </row>
    <row r="21" spans="2:5" ht="15.75" thickTop="1" x14ac:dyDescent="0.25"/>
    <row r="48" spans="8:15" x14ac:dyDescent="0.25">
      <c r="H48" s="32"/>
      <c r="I48" s="32"/>
      <c r="J48" s="32"/>
      <c r="K48" s="32"/>
      <c r="L48" s="32"/>
      <c r="M48" s="32"/>
      <c r="N48" s="32"/>
      <c r="O48" s="32"/>
    </row>
    <row r="49" spans="8:15" x14ac:dyDescent="0.25">
      <c r="H49" s="32"/>
      <c r="I49" s="32"/>
      <c r="J49" s="32"/>
      <c r="K49" s="32"/>
      <c r="L49" s="32"/>
      <c r="M49" s="32"/>
      <c r="N49" s="32"/>
      <c r="O49" s="32"/>
    </row>
    <row r="50" spans="8:15" x14ac:dyDescent="0.25">
      <c r="H50" s="32"/>
      <c r="I50" s="32"/>
      <c r="J50" s="32"/>
      <c r="K50" s="32"/>
      <c r="L50" s="32"/>
      <c r="M50" s="32"/>
      <c r="N50" s="32"/>
      <c r="O50" s="32"/>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E79B9-AC82-4343-9257-062FF7F3A734}">
  <sheetPr>
    <tabColor rgb="FFC00000"/>
  </sheetPr>
  <dimension ref="A1"/>
  <sheetViews>
    <sheetView workbookViewId="0">
      <selection activeCell="N23" sqref="N23"/>
    </sheetView>
  </sheetViews>
  <sheetFormatPr baseColWidth="10" defaultColWidth="11.42578125" defaultRowHeight="15" x14ac:dyDescent="0.25"/>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EAF2-814B-4754-A959-5E277EA834B0}">
  <sheetPr>
    <tabColor rgb="FFC00000"/>
  </sheetPr>
  <dimension ref="C6:D6"/>
  <sheetViews>
    <sheetView workbookViewId="0">
      <selection activeCell="C6" sqref="C6:D6"/>
    </sheetView>
  </sheetViews>
  <sheetFormatPr baseColWidth="10" defaultColWidth="9.140625" defaultRowHeight="15" x14ac:dyDescent="0.25"/>
  <sheetData>
    <row r="6" spans="3:4" x14ac:dyDescent="0.25">
      <c r="C6" t="s">
        <v>131</v>
      </c>
      <c r="D6" s="2">
        <v>400000</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C73FB-9468-4437-B0E1-13D93699BED8}">
  <sheetPr>
    <tabColor rgb="FFC00000"/>
  </sheetPr>
  <dimension ref="C6:D6"/>
  <sheetViews>
    <sheetView workbookViewId="0">
      <selection activeCell="D7" sqref="D7"/>
    </sheetView>
  </sheetViews>
  <sheetFormatPr baseColWidth="10" defaultColWidth="9.140625" defaultRowHeight="15" x14ac:dyDescent="0.25"/>
  <sheetData>
    <row r="6" spans="3:4" x14ac:dyDescent="0.25">
      <c r="C6" t="s">
        <v>131</v>
      </c>
      <c r="D6" s="2">
        <v>1000000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6E5F8-7ADC-4B07-9186-4F407106C863}">
  <sheetPr>
    <tabColor rgb="FFC00000"/>
  </sheetPr>
  <dimension ref="C6:D6"/>
  <sheetViews>
    <sheetView workbookViewId="0">
      <selection activeCell="D6" sqref="D6"/>
    </sheetView>
  </sheetViews>
  <sheetFormatPr baseColWidth="10" defaultColWidth="9.140625" defaultRowHeight="15" x14ac:dyDescent="0.25"/>
  <sheetData>
    <row r="6" spans="3:4" x14ac:dyDescent="0.25">
      <c r="C6" t="s">
        <v>131</v>
      </c>
      <c r="D6" s="2">
        <v>600000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1240D-EA26-49E8-BBC5-2A593E78BB92}">
  <sheetPr>
    <tabColor rgb="FFC00000"/>
  </sheetPr>
  <dimension ref="E2:R11"/>
  <sheetViews>
    <sheetView workbookViewId="0">
      <selection activeCell="K14" sqref="K14"/>
    </sheetView>
  </sheetViews>
  <sheetFormatPr baseColWidth="10" defaultColWidth="9.140625" defaultRowHeight="15" x14ac:dyDescent="0.25"/>
  <cols>
    <col min="15" max="15" width="17.42578125" bestFit="1" customWidth="1"/>
  </cols>
  <sheetData>
    <row r="2" spans="5:18" x14ac:dyDescent="0.25">
      <c r="O2" s="1" t="s">
        <v>95</v>
      </c>
      <c r="P2" s="1" t="s">
        <v>93</v>
      </c>
      <c r="Q2" s="1" t="s">
        <v>94</v>
      </c>
    </row>
    <row r="3" spans="5:18" x14ac:dyDescent="0.25">
      <c r="E3" s="1" t="s">
        <v>102</v>
      </c>
      <c r="O3" t="s">
        <v>92</v>
      </c>
      <c r="P3" s="2">
        <v>11000</v>
      </c>
      <c r="Q3" s="2">
        <v>11000</v>
      </c>
    </row>
    <row r="4" spans="5:18" x14ac:dyDescent="0.25">
      <c r="E4" t="s">
        <v>112</v>
      </c>
      <c r="O4" t="s">
        <v>91</v>
      </c>
      <c r="P4" s="2">
        <v>8000</v>
      </c>
      <c r="Q4" s="2">
        <v>10000</v>
      </c>
    </row>
    <row r="5" spans="5:18" x14ac:dyDescent="0.25">
      <c r="E5" s="1" t="s">
        <v>100</v>
      </c>
      <c r="H5" s="1" t="s">
        <v>93</v>
      </c>
      <c r="I5" s="1" t="s">
        <v>94</v>
      </c>
      <c r="J5" s="1" t="s">
        <v>105</v>
      </c>
      <c r="K5" s="1" t="s">
        <v>106</v>
      </c>
      <c r="O5" t="s">
        <v>96</v>
      </c>
      <c r="P5" s="2"/>
      <c r="Q5" s="2">
        <v>10000</v>
      </c>
      <c r="R5" t="s">
        <v>97</v>
      </c>
    </row>
    <row r="6" spans="5:18" x14ac:dyDescent="0.25">
      <c r="H6" s="2"/>
      <c r="I6" s="2"/>
      <c r="J6" s="2"/>
      <c r="K6" s="2"/>
      <c r="O6" t="s">
        <v>99</v>
      </c>
      <c r="P6" s="2"/>
      <c r="Q6" s="2">
        <v>5000</v>
      </c>
    </row>
    <row r="7" spans="5:18" x14ac:dyDescent="0.25">
      <c r="E7" t="s">
        <v>103</v>
      </c>
      <c r="H7" s="2">
        <v>500000</v>
      </c>
      <c r="I7" s="2">
        <v>600000</v>
      </c>
      <c r="J7" s="2">
        <v>5</v>
      </c>
      <c r="K7" s="2">
        <f>(H7+I7/2)*J7</f>
        <v>4000000</v>
      </c>
      <c r="P7" s="2"/>
      <c r="Q7" s="2"/>
    </row>
    <row r="8" spans="5:18" x14ac:dyDescent="0.25">
      <c r="E8" t="s">
        <v>107</v>
      </c>
      <c r="H8" s="2">
        <v>25000</v>
      </c>
      <c r="I8" s="2">
        <v>80000</v>
      </c>
      <c r="J8">
        <v>2</v>
      </c>
      <c r="K8" s="2">
        <f>(H8+I8/2)*J8</f>
        <v>130000</v>
      </c>
      <c r="O8" t="s">
        <v>98</v>
      </c>
      <c r="P8" s="2"/>
      <c r="Q8" s="2"/>
    </row>
    <row r="9" spans="5:18" x14ac:dyDescent="0.25">
      <c r="E9" t="s">
        <v>113</v>
      </c>
    </row>
    <row r="11" spans="5:18" ht="15.75" thickBot="1" x14ac:dyDescent="0.3">
      <c r="E11" s="22" t="s">
        <v>108</v>
      </c>
      <c r="F11" s="23"/>
      <c r="G11" s="23"/>
      <c r="H11" s="23"/>
      <c r="I11" s="23"/>
      <c r="J11" s="23"/>
      <c r="K11" s="24">
        <f>SUM(K6:K10)</f>
        <v>4130000</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5217D-1450-4A4D-BA0C-73BF6A4FEDAF}">
  <sheetPr>
    <tabColor rgb="FFC00000"/>
  </sheetPr>
  <dimension ref="E3:V14"/>
  <sheetViews>
    <sheetView workbookViewId="0">
      <selection activeCell="O3" sqref="O3"/>
    </sheetView>
  </sheetViews>
  <sheetFormatPr baseColWidth="10" defaultColWidth="9.140625" defaultRowHeight="15" x14ac:dyDescent="0.25"/>
  <sheetData>
    <row r="3" spans="5:22" x14ac:dyDescent="0.25">
      <c r="E3" s="1" t="s">
        <v>102</v>
      </c>
      <c r="O3" t="s">
        <v>92</v>
      </c>
      <c r="P3" s="2">
        <v>11000</v>
      </c>
      <c r="Q3" s="2">
        <v>11000</v>
      </c>
      <c r="V3" s="25" t="s">
        <v>121</v>
      </c>
    </row>
    <row r="4" spans="5:22" x14ac:dyDescent="0.25">
      <c r="E4" t="s">
        <v>112</v>
      </c>
      <c r="O4" t="s">
        <v>91</v>
      </c>
      <c r="P4" s="2">
        <v>8000</v>
      </c>
      <c r="Q4" s="2">
        <v>10000</v>
      </c>
    </row>
    <row r="5" spans="5:22" x14ac:dyDescent="0.25">
      <c r="E5" s="1" t="s">
        <v>100</v>
      </c>
      <c r="H5" s="1" t="s">
        <v>93</v>
      </c>
      <c r="I5" s="1" t="s">
        <v>94</v>
      </c>
      <c r="J5" s="1" t="s">
        <v>105</v>
      </c>
      <c r="K5" s="1" t="s">
        <v>106</v>
      </c>
      <c r="O5" t="s">
        <v>96</v>
      </c>
      <c r="P5" s="2"/>
      <c r="Q5" s="2">
        <v>10000</v>
      </c>
      <c r="R5" t="s">
        <v>97</v>
      </c>
    </row>
    <row r="6" spans="5:22" x14ac:dyDescent="0.25">
      <c r="H6" s="2"/>
      <c r="I6" s="2"/>
      <c r="J6" s="2"/>
      <c r="K6" s="2"/>
      <c r="O6" t="s">
        <v>99</v>
      </c>
      <c r="P6" s="2"/>
      <c r="Q6" s="2">
        <v>5000</v>
      </c>
    </row>
    <row r="7" spans="5:22" x14ac:dyDescent="0.25">
      <c r="E7" t="s">
        <v>103</v>
      </c>
      <c r="H7" s="2">
        <v>266000</v>
      </c>
      <c r="I7" s="2">
        <v>341000</v>
      </c>
      <c r="J7" s="2">
        <v>1</v>
      </c>
      <c r="K7" s="2">
        <f>((H7+I7)/2)*J7</f>
        <v>303500</v>
      </c>
      <c r="P7" s="2"/>
      <c r="Q7" s="2"/>
    </row>
    <row r="8" spans="5:22" x14ac:dyDescent="0.25">
      <c r="H8" s="2"/>
      <c r="I8" s="2"/>
      <c r="K8" s="2"/>
      <c r="O8" t="s">
        <v>98</v>
      </c>
      <c r="P8" s="2"/>
      <c r="Q8" s="2"/>
    </row>
    <row r="11" spans="5:22" ht="15.75" thickBot="1" x14ac:dyDescent="0.3">
      <c r="E11" s="22" t="s">
        <v>108</v>
      </c>
      <c r="F11" s="23"/>
      <c r="G11" s="23"/>
      <c r="H11" s="23"/>
      <c r="I11" s="23"/>
      <c r="J11" s="23"/>
      <c r="K11" s="24">
        <f>SUM(K6:K10)</f>
        <v>303500</v>
      </c>
    </row>
    <row r="13" spans="5:22" x14ac:dyDescent="0.25">
      <c r="S13" s="1" t="s">
        <v>90</v>
      </c>
    </row>
    <row r="14" spans="5:22" x14ac:dyDescent="0.25">
      <c r="S14" s="26" t="s">
        <v>122</v>
      </c>
    </row>
  </sheetData>
  <hyperlinks>
    <hyperlink ref="V3" r:id="rId1" display="https://www.trysil.com/Gjore/Sommer/sykkel/sykkelnytt/norges-storste-pumptrack-apnet-i-trysil/" xr:uid="{F94E8C44-67C1-43CE-A126-C262D898980A}"/>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75524-C42E-41BD-B017-F959CB92C471}">
  <sheetPr>
    <tabColor rgb="FFC00000"/>
  </sheetPr>
  <dimension ref="A1"/>
  <sheetViews>
    <sheetView workbookViewId="0">
      <selection activeCell="X42" sqref="X42"/>
    </sheetView>
  </sheetViews>
  <sheetFormatPr baseColWidth="10" defaultColWidth="9.140625" defaultRowHeight="15" x14ac:dyDescent="0.25"/>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DDBB1-270C-41CB-9CC8-46F09240C443}">
  <sheetPr>
    <tabColor rgb="FFC00000"/>
  </sheetPr>
  <dimension ref="A1"/>
  <sheetViews>
    <sheetView workbookViewId="0">
      <selection activeCell="R11" sqref="R11"/>
    </sheetView>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1FCAB-AB99-49DA-8A13-3B92D52AA251}">
  <sheetPr>
    <tabColor theme="9" tint="0.59999389629810485"/>
  </sheetPr>
  <dimension ref="A1:E15"/>
  <sheetViews>
    <sheetView workbookViewId="0"/>
  </sheetViews>
  <sheetFormatPr baseColWidth="10" defaultColWidth="11.42578125" defaultRowHeight="15" x14ac:dyDescent="0.25"/>
  <cols>
    <col min="1" max="1" width="21.28515625" customWidth="1"/>
  </cols>
  <sheetData>
    <row r="1" spans="1:5" x14ac:dyDescent="0.25">
      <c r="A1" t="s">
        <v>209</v>
      </c>
    </row>
    <row r="3" spans="1:5" x14ac:dyDescent="0.25">
      <c r="A3" t="s">
        <v>0</v>
      </c>
      <c r="B3" s="2">
        <v>2662000</v>
      </c>
      <c r="D3" t="s">
        <v>127</v>
      </c>
      <c r="E3" t="s">
        <v>128</v>
      </c>
    </row>
    <row r="4" spans="1:5" x14ac:dyDescent="0.25">
      <c r="A4" t="s">
        <v>1</v>
      </c>
      <c r="B4" s="2">
        <v>190000</v>
      </c>
    </row>
    <row r="5" spans="1:5" x14ac:dyDescent="0.25">
      <c r="B5" s="2"/>
    </row>
    <row r="6" spans="1:5" x14ac:dyDescent="0.25">
      <c r="A6" s="1" t="s">
        <v>2</v>
      </c>
      <c r="B6" s="2">
        <f>SUM(B3:B5)</f>
        <v>2852000</v>
      </c>
    </row>
    <row r="7" spans="1:5" x14ac:dyDescent="0.25">
      <c r="A7" t="s">
        <v>3</v>
      </c>
      <c r="B7" s="2">
        <v>1258000</v>
      </c>
    </row>
    <row r="8" spans="1:5" x14ac:dyDescent="0.25">
      <c r="A8" t="s">
        <v>4</v>
      </c>
      <c r="B8" s="2">
        <v>850000</v>
      </c>
    </row>
    <row r="9" spans="1:5" x14ac:dyDescent="0.25">
      <c r="A9" t="s">
        <v>5</v>
      </c>
      <c r="B9" s="2">
        <v>70000</v>
      </c>
    </row>
    <row r="10" spans="1:5" x14ac:dyDescent="0.25">
      <c r="B10" s="2"/>
    </row>
    <row r="11" spans="1:5" x14ac:dyDescent="0.25">
      <c r="A11" t="s">
        <v>6</v>
      </c>
      <c r="B11" s="2">
        <v>710000</v>
      </c>
    </row>
    <row r="12" spans="1:5" x14ac:dyDescent="0.25">
      <c r="B12" s="2"/>
    </row>
    <row r="13" spans="1:5" x14ac:dyDescent="0.25">
      <c r="A13" s="1" t="s">
        <v>82</v>
      </c>
      <c r="B13" s="2">
        <f>SUM(B7:B12)</f>
        <v>2888000</v>
      </c>
    </row>
    <row r="14" spans="1:5" x14ac:dyDescent="0.25">
      <c r="B14" s="2"/>
    </row>
    <row r="15" spans="1:5" x14ac:dyDescent="0.25">
      <c r="A15" s="15" t="s">
        <v>7</v>
      </c>
      <c r="B15" s="16">
        <f>B6-B13</f>
        <v>-36000</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C2A4C-F6C9-41FD-82DD-065EDC1AAE8E}">
  <sheetPr>
    <tabColor theme="5" tint="0.39997558519241921"/>
  </sheetPr>
  <dimension ref="A1"/>
  <sheetViews>
    <sheetView workbookViewId="0">
      <selection activeCell="R6" sqref="R6"/>
    </sheetView>
  </sheetViews>
  <sheetFormatPr baseColWidth="10" defaultColWidth="9.140625" defaultRowHeight="15" x14ac:dyDescent="0.25"/>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4ED77-4788-4AE4-AA05-E78678C6D007}">
  <sheetPr>
    <tabColor rgb="FFFFC000"/>
  </sheetPr>
  <dimension ref="A1"/>
  <sheetViews>
    <sheetView workbookViewId="0">
      <selection activeCell="V44" sqref="V44"/>
    </sheetView>
  </sheetViews>
  <sheetFormatPr baseColWidth="10" defaultColWidth="9.140625" defaultRowHeight="15" x14ac:dyDescent="0.25"/>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16D91-8552-4FC7-800C-93FE6EE33E69}">
  <dimension ref="A1"/>
  <sheetViews>
    <sheetView workbookViewId="0">
      <selection activeCell="T34" sqref="T34"/>
    </sheetView>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640B5-A472-4B1A-A6FE-63C6B951C88C}">
  <sheetPr>
    <tabColor theme="9" tint="0.59999389629810485"/>
  </sheetPr>
  <dimension ref="A1:Q34"/>
  <sheetViews>
    <sheetView workbookViewId="0"/>
  </sheetViews>
  <sheetFormatPr baseColWidth="10" defaultColWidth="11.42578125" defaultRowHeight="15" x14ac:dyDescent="0.25"/>
  <cols>
    <col min="1" max="1" width="21.28515625" customWidth="1"/>
    <col min="5" max="5" width="13" bestFit="1" customWidth="1"/>
    <col min="7" max="7" width="12.7109375" bestFit="1" customWidth="1"/>
    <col min="8" max="8" width="9" bestFit="1" customWidth="1"/>
    <col min="9" max="9" width="13.42578125" bestFit="1" customWidth="1"/>
    <col min="10" max="10" width="14.140625" bestFit="1" customWidth="1"/>
    <col min="14" max="14" width="11.140625" bestFit="1" customWidth="1"/>
    <col min="15" max="15" width="9" bestFit="1" customWidth="1"/>
    <col min="16" max="16" width="13.42578125" bestFit="1" customWidth="1"/>
    <col min="17" max="17" width="14.140625" bestFit="1" customWidth="1"/>
  </cols>
  <sheetData>
    <row r="1" spans="1:17" x14ac:dyDescent="0.25">
      <c r="A1" s="12" t="s">
        <v>210</v>
      </c>
      <c r="B1" s="36"/>
      <c r="C1" s="36"/>
      <c r="G1" s="1" t="s">
        <v>81</v>
      </c>
      <c r="H1" s="11">
        <v>100</v>
      </c>
      <c r="I1" s="11"/>
    </row>
    <row r="2" spans="1:17" x14ac:dyDescent="0.25">
      <c r="G2" s="1" t="s">
        <v>85</v>
      </c>
      <c r="H2">
        <v>7</v>
      </c>
    </row>
    <row r="3" spans="1:17" x14ac:dyDescent="0.25">
      <c r="A3" t="s">
        <v>0</v>
      </c>
      <c r="B3" s="2">
        <f>J31+Q31</f>
        <v>20587000</v>
      </c>
      <c r="G3" s="3" t="s">
        <v>79</v>
      </c>
      <c r="H3" s="3" t="s">
        <v>80</v>
      </c>
      <c r="I3" s="3" t="s">
        <v>86</v>
      </c>
      <c r="J3" s="3" t="s">
        <v>8</v>
      </c>
      <c r="N3" s="3" t="s">
        <v>79</v>
      </c>
      <c r="O3" s="3" t="s">
        <v>80</v>
      </c>
      <c r="P3" s="3" t="s">
        <v>86</v>
      </c>
      <c r="Q3" s="3" t="s">
        <v>8</v>
      </c>
    </row>
    <row r="4" spans="1:17" x14ac:dyDescent="0.25">
      <c r="A4" t="s">
        <v>1</v>
      </c>
      <c r="B4" s="2"/>
      <c r="F4" s="4" t="s">
        <v>9</v>
      </c>
      <c r="G4" s="5">
        <v>600</v>
      </c>
      <c r="H4" s="5">
        <v>10</v>
      </c>
      <c r="I4" s="19">
        <f>J4/G4</f>
        <v>70</v>
      </c>
      <c r="J4" s="6">
        <f>G4*H4/100*$H$1*$H$2</f>
        <v>42000</v>
      </c>
      <c r="L4" t="s">
        <v>10</v>
      </c>
      <c r="M4" s="4" t="s">
        <v>11</v>
      </c>
      <c r="N4" s="5">
        <v>1400</v>
      </c>
      <c r="O4" s="5">
        <v>80</v>
      </c>
      <c r="P4" s="19">
        <f>Q4/N4</f>
        <v>560</v>
      </c>
      <c r="Q4" s="6">
        <f>N4*O4/100*$H$1*$H$2</f>
        <v>784000</v>
      </c>
    </row>
    <row r="5" spans="1:17" x14ac:dyDescent="0.25">
      <c r="B5" s="2"/>
      <c r="F5" s="7" t="s">
        <v>12</v>
      </c>
      <c r="G5" s="5">
        <v>600</v>
      </c>
      <c r="H5" s="8">
        <v>10</v>
      </c>
      <c r="I5" s="19">
        <f t="shared" ref="I5:I29" si="0">J5/G5</f>
        <v>70</v>
      </c>
      <c r="J5" s="6">
        <f t="shared" ref="J5:J29" si="1">G5*H5/100*$H$1*$H$2</f>
        <v>42000</v>
      </c>
      <c r="L5" t="s">
        <v>13</v>
      </c>
      <c r="M5" s="7" t="s">
        <v>14</v>
      </c>
      <c r="N5" s="8">
        <v>1400</v>
      </c>
      <c r="O5" s="8">
        <v>80</v>
      </c>
      <c r="P5" s="19">
        <f t="shared" ref="P5:P29" si="2">Q5/N5</f>
        <v>560</v>
      </c>
      <c r="Q5" s="6">
        <f t="shared" ref="Q5:Q29" si="3">N5*O5/100*$H$1*$H$2</f>
        <v>784000</v>
      </c>
    </row>
    <row r="6" spans="1:17" x14ac:dyDescent="0.25">
      <c r="A6" s="12" t="s">
        <v>2</v>
      </c>
      <c r="B6" s="13">
        <f>SUM(B3:B5)</f>
        <v>20587000</v>
      </c>
      <c r="F6" s="7" t="s">
        <v>15</v>
      </c>
      <c r="G6" s="5">
        <v>600</v>
      </c>
      <c r="H6" s="8">
        <v>10</v>
      </c>
      <c r="I6" s="19">
        <f t="shared" si="0"/>
        <v>70</v>
      </c>
      <c r="J6" s="6">
        <f t="shared" si="1"/>
        <v>42000</v>
      </c>
      <c r="L6" t="s">
        <v>16</v>
      </c>
      <c r="M6" s="4" t="s">
        <v>17</v>
      </c>
      <c r="N6" s="8">
        <v>1400</v>
      </c>
      <c r="O6" s="8">
        <v>100</v>
      </c>
      <c r="P6" s="19">
        <f t="shared" si="2"/>
        <v>700</v>
      </c>
      <c r="Q6" s="6">
        <f t="shared" si="3"/>
        <v>980000</v>
      </c>
    </row>
    <row r="7" spans="1:17" x14ac:dyDescent="0.25">
      <c r="A7" t="s">
        <v>3</v>
      </c>
      <c r="B7" s="2">
        <v>400000</v>
      </c>
      <c r="F7" s="7" t="s">
        <v>18</v>
      </c>
      <c r="G7" s="5">
        <v>600</v>
      </c>
      <c r="H7" s="8">
        <v>20</v>
      </c>
      <c r="I7" s="19">
        <f t="shared" si="0"/>
        <v>140</v>
      </c>
      <c r="J7" s="6">
        <f t="shared" si="1"/>
        <v>84000</v>
      </c>
      <c r="L7" t="s">
        <v>19</v>
      </c>
      <c r="M7" s="7" t="s">
        <v>20</v>
      </c>
      <c r="N7" s="8">
        <v>1400</v>
      </c>
      <c r="O7" s="8">
        <v>100</v>
      </c>
      <c r="P7" s="19">
        <f t="shared" si="2"/>
        <v>700</v>
      </c>
      <c r="Q7" s="6">
        <f t="shared" si="3"/>
        <v>980000</v>
      </c>
    </row>
    <row r="8" spans="1:17" x14ac:dyDescent="0.25">
      <c r="A8" t="s">
        <v>4</v>
      </c>
      <c r="B8" s="2">
        <v>3500000</v>
      </c>
      <c r="F8" s="7" t="s">
        <v>21</v>
      </c>
      <c r="G8" s="5">
        <v>600</v>
      </c>
      <c r="H8" s="8">
        <v>20</v>
      </c>
      <c r="I8" s="19">
        <f t="shared" si="0"/>
        <v>140</v>
      </c>
      <c r="J8" s="6">
        <f t="shared" si="1"/>
        <v>84000</v>
      </c>
      <c r="L8" t="s">
        <v>22</v>
      </c>
      <c r="M8" s="4" t="s">
        <v>23</v>
      </c>
      <c r="N8" s="8">
        <v>1400</v>
      </c>
      <c r="O8" s="8">
        <v>90</v>
      </c>
      <c r="P8" s="19">
        <f t="shared" si="2"/>
        <v>630</v>
      </c>
      <c r="Q8" s="6">
        <f t="shared" si="3"/>
        <v>882000</v>
      </c>
    </row>
    <row r="9" spans="1:17" x14ac:dyDescent="0.25">
      <c r="A9" t="s">
        <v>5</v>
      </c>
      <c r="B9" s="2"/>
      <c r="F9" s="7" t="s">
        <v>24</v>
      </c>
      <c r="G9" s="8">
        <v>600</v>
      </c>
      <c r="H9" s="8">
        <v>20</v>
      </c>
      <c r="I9" s="19">
        <f t="shared" si="0"/>
        <v>140</v>
      </c>
      <c r="J9" s="6">
        <f t="shared" si="1"/>
        <v>84000</v>
      </c>
      <c r="L9" t="s">
        <v>25</v>
      </c>
      <c r="M9" s="7" t="s">
        <v>26</v>
      </c>
      <c r="N9" s="8">
        <v>1400</v>
      </c>
      <c r="O9" s="8">
        <v>90</v>
      </c>
      <c r="P9" s="19">
        <f t="shared" si="2"/>
        <v>630</v>
      </c>
      <c r="Q9" s="6">
        <f t="shared" si="3"/>
        <v>882000</v>
      </c>
    </row>
    <row r="10" spans="1:17" x14ac:dyDescent="0.25">
      <c r="A10" t="s">
        <v>83</v>
      </c>
      <c r="B10" s="2">
        <f>C10*$B$6</f>
        <v>4117400</v>
      </c>
      <c r="C10" s="21">
        <v>0.2</v>
      </c>
      <c r="D10" s="17"/>
      <c r="F10" s="7" t="s">
        <v>27</v>
      </c>
      <c r="G10" s="5">
        <v>600</v>
      </c>
      <c r="H10" s="8">
        <v>15</v>
      </c>
      <c r="I10" s="19">
        <f t="shared" si="0"/>
        <v>105</v>
      </c>
      <c r="J10" s="6">
        <f t="shared" si="1"/>
        <v>63000</v>
      </c>
      <c r="M10" s="4" t="s">
        <v>28</v>
      </c>
      <c r="N10" s="8">
        <v>1200</v>
      </c>
      <c r="O10" s="8">
        <v>60</v>
      </c>
      <c r="P10" s="19">
        <f t="shared" si="2"/>
        <v>420</v>
      </c>
      <c r="Q10" s="6">
        <f t="shared" si="3"/>
        <v>504000</v>
      </c>
    </row>
    <row r="11" spans="1:17" x14ac:dyDescent="0.25">
      <c r="A11" t="s">
        <v>84</v>
      </c>
      <c r="B11" s="2">
        <f>C11*$B$6</f>
        <v>2058700</v>
      </c>
      <c r="C11" s="21">
        <v>0.1</v>
      </c>
      <c r="E11" t="s">
        <v>29</v>
      </c>
      <c r="F11" s="7" t="s">
        <v>30</v>
      </c>
      <c r="G11" s="8">
        <v>1200</v>
      </c>
      <c r="H11" s="8">
        <v>90</v>
      </c>
      <c r="I11" s="19">
        <f t="shared" si="0"/>
        <v>630</v>
      </c>
      <c r="J11" s="6">
        <f t="shared" si="1"/>
        <v>756000</v>
      </c>
      <c r="M11" s="7" t="s">
        <v>31</v>
      </c>
      <c r="N11" s="8">
        <v>1200</v>
      </c>
      <c r="O11" s="8">
        <v>60</v>
      </c>
      <c r="P11" s="19">
        <f t="shared" si="2"/>
        <v>420</v>
      </c>
      <c r="Q11" s="6">
        <f t="shared" si="3"/>
        <v>504000</v>
      </c>
    </row>
    <row r="12" spans="1:17" x14ac:dyDescent="0.25">
      <c r="A12" t="s">
        <v>6</v>
      </c>
      <c r="B12" s="2">
        <v>350000</v>
      </c>
      <c r="E12" t="s">
        <v>32</v>
      </c>
      <c r="F12" s="7" t="s">
        <v>33</v>
      </c>
      <c r="G12" s="8">
        <v>1400</v>
      </c>
      <c r="H12" s="8">
        <v>95</v>
      </c>
      <c r="I12" s="19">
        <f t="shared" si="0"/>
        <v>665</v>
      </c>
      <c r="J12" s="6">
        <f t="shared" si="1"/>
        <v>931000</v>
      </c>
      <c r="M12" s="4" t="s">
        <v>34</v>
      </c>
      <c r="N12" s="8">
        <v>1200</v>
      </c>
      <c r="O12" s="8">
        <v>60</v>
      </c>
      <c r="P12" s="19">
        <f t="shared" si="2"/>
        <v>420</v>
      </c>
      <c r="Q12" s="6">
        <f t="shared" si="3"/>
        <v>504000</v>
      </c>
    </row>
    <row r="13" spans="1:17" x14ac:dyDescent="0.25">
      <c r="A13" s="14" t="s">
        <v>82</v>
      </c>
      <c r="B13" s="18">
        <f>SUM(B7:B12)</f>
        <v>10426100</v>
      </c>
      <c r="F13" s="7" t="s">
        <v>35</v>
      </c>
      <c r="G13" s="8">
        <v>600</v>
      </c>
      <c r="H13" s="8">
        <v>60</v>
      </c>
      <c r="I13" s="19">
        <f t="shared" si="0"/>
        <v>420</v>
      </c>
      <c r="J13" s="6">
        <f t="shared" si="1"/>
        <v>252000</v>
      </c>
      <c r="M13" s="7" t="s">
        <v>36</v>
      </c>
      <c r="N13" s="8">
        <v>1200</v>
      </c>
      <c r="O13" s="8">
        <v>60</v>
      </c>
      <c r="P13" s="19">
        <f t="shared" si="2"/>
        <v>420</v>
      </c>
      <c r="Q13" s="6">
        <f t="shared" si="3"/>
        <v>504000</v>
      </c>
    </row>
    <row r="14" spans="1:17" x14ac:dyDescent="0.25">
      <c r="F14" s="7" t="s">
        <v>37</v>
      </c>
      <c r="G14" s="8">
        <v>600</v>
      </c>
      <c r="H14" s="8">
        <v>10</v>
      </c>
      <c r="I14" s="19">
        <f t="shared" si="0"/>
        <v>70</v>
      </c>
      <c r="J14" s="6">
        <f t="shared" si="1"/>
        <v>42000</v>
      </c>
      <c r="M14" s="4" t="s">
        <v>38</v>
      </c>
      <c r="N14" s="8">
        <v>1200</v>
      </c>
      <c r="O14" s="8">
        <v>60</v>
      </c>
      <c r="P14" s="19">
        <f t="shared" si="2"/>
        <v>420</v>
      </c>
      <c r="Q14" s="6">
        <f t="shared" si="3"/>
        <v>504000</v>
      </c>
    </row>
    <row r="15" spans="1:17" x14ac:dyDescent="0.25">
      <c r="A15" s="15" t="s">
        <v>7</v>
      </c>
      <c r="B15" s="16">
        <f>B6-B13</f>
        <v>10160900</v>
      </c>
      <c r="F15" s="7" t="s">
        <v>39</v>
      </c>
      <c r="G15" s="8">
        <v>600</v>
      </c>
      <c r="H15" s="8">
        <v>10</v>
      </c>
      <c r="I15" s="19">
        <f t="shared" si="0"/>
        <v>70</v>
      </c>
      <c r="J15" s="6">
        <f t="shared" si="1"/>
        <v>42000</v>
      </c>
      <c r="M15" s="7" t="s">
        <v>40</v>
      </c>
      <c r="N15" s="8">
        <v>600</v>
      </c>
      <c r="O15" s="8">
        <v>60</v>
      </c>
      <c r="P15" s="19">
        <f t="shared" si="2"/>
        <v>420</v>
      </c>
      <c r="Q15" s="6">
        <f t="shared" si="3"/>
        <v>252000</v>
      </c>
    </row>
    <row r="16" spans="1:17" x14ac:dyDescent="0.25">
      <c r="F16" s="7" t="s">
        <v>41</v>
      </c>
      <c r="G16" s="8">
        <v>600</v>
      </c>
      <c r="H16" s="8">
        <v>10</v>
      </c>
      <c r="I16" s="19">
        <f t="shared" si="0"/>
        <v>70</v>
      </c>
      <c r="J16" s="6">
        <f t="shared" si="1"/>
        <v>42000</v>
      </c>
      <c r="M16" s="4" t="s">
        <v>42</v>
      </c>
      <c r="N16" s="8">
        <v>600</v>
      </c>
      <c r="O16" s="8">
        <v>60</v>
      </c>
      <c r="P16" s="19">
        <f t="shared" si="2"/>
        <v>420</v>
      </c>
      <c r="Q16" s="6">
        <f t="shared" si="3"/>
        <v>252000</v>
      </c>
    </row>
    <row r="17" spans="5:17" x14ac:dyDescent="0.25">
      <c r="E17" t="s">
        <v>43</v>
      </c>
      <c r="F17" s="7" t="s">
        <v>44</v>
      </c>
      <c r="G17" s="8">
        <v>1200</v>
      </c>
      <c r="H17" s="8">
        <v>90</v>
      </c>
      <c r="I17" s="19">
        <f t="shared" si="0"/>
        <v>630</v>
      </c>
      <c r="J17" s="6">
        <f t="shared" si="1"/>
        <v>756000</v>
      </c>
      <c r="L17" t="s">
        <v>45</v>
      </c>
      <c r="M17" s="7" t="s">
        <v>46</v>
      </c>
      <c r="N17" s="8">
        <v>1400</v>
      </c>
      <c r="O17" s="8">
        <v>90</v>
      </c>
      <c r="P17" s="19">
        <f t="shared" si="2"/>
        <v>630</v>
      </c>
      <c r="Q17" s="6">
        <f t="shared" si="3"/>
        <v>882000</v>
      </c>
    </row>
    <row r="18" spans="5:17" x14ac:dyDescent="0.25">
      <c r="E18" t="s">
        <v>47</v>
      </c>
      <c r="F18" s="7" t="s">
        <v>48</v>
      </c>
      <c r="G18" s="8">
        <v>1400</v>
      </c>
      <c r="H18" s="8">
        <v>100</v>
      </c>
      <c r="I18" s="19">
        <f t="shared" si="0"/>
        <v>700</v>
      </c>
      <c r="J18" s="6">
        <f t="shared" si="1"/>
        <v>980000</v>
      </c>
      <c r="L18" t="s">
        <v>49</v>
      </c>
      <c r="M18" s="4" t="s">
        <v>50</v>
      </c>
      <c r="N18" s="8">
        <v>1400</v>
      </c>
      <c r="O18" s="8">
        <v>90</v>
      </c>
      <c r="P18" s="19">
        <f t="shared" si="2"/>
        <v>630</v>
      </c>
      <c r="Q18" s="6">
        <f t="shared" si="3"/>
        <v>882000</v>
      </c>
    </row>
    <row r="19" spans="5:17" x14ac:dyDescent="0.25">
      <c r="F19" s="7" t="s">
        <v>51</v>
      </c>
      <c r="G19" s="8">
        <v>800</v>
      </c>
      <c r="H19" s="8">
        <v>10</v>
      </c>
      <c r="I19" s="19">
        <f t="shared" si="0"/>
        <v>70</v>
      </c>
      <c r="J19" s="6">
        <f t="shared" si="1"/>
        <v>56000</v>
      </c>
      <c r="M19" s="7" t="s">
        <v>52</v>
      </c>
      <c r="N19" s="8">
        <v>1200</v>
      </c>
      <c r="O19" s="8">
        <v>50</v>
      </c>
      <c r="P19" s="19">
        <f t="shared" si="2"/>
        <v>350</v>
      </c>
      <c r="Q19" s="6">
        <f t="shared" si="3"/>
        <v>420000</v>
      </c>
    </row>
    <row r="20" spans="5:17" x14ac:dyDescent="0.25">
      <c r="F20" s="7" t="s">
        <v>53</v>
      </c>
      <c r="G20" s="8">
        <v>600</v>
      </c>
      <c r="H20" s="8">
        <v>10</v>
      </c>
      <c r="I20" s="19">
        <f t="shared" si="0"/>
        <v>70</v>
      </c>
      <c r="J20" s="6">
        <f t="shared" si="1"/>
        <v>42000</v>
      </c>
      <c r="M20" s="4" t="s">
        <v>54</v>
      </c>
      <c r="N20" s="8">
        <v>1200</v>
      </c>
      <c r="O20" s="8">
        <v>50</v>
      </c>
      <c r="P20" s="19">
        <f t="shared" si="2"/>
        <v>350</v>
      </c>
      <c r="Q20" s="6">
        <f t="shared" si="3"/>
        <v>420000</v>
      </c>
    </row>
    <row r="21" spans="5:17" x14ac:dyDescent="0.25">
      <c r="F21" s="7" t="s">
        <v>55</v>
      </c>
      <c r="G21" s="8">
        <v>600</v>
      </c>
      <c r="H21" s="8">
        <v>10</v>
      </c>
      <c r="I21" s="19">
        <f t="shared" si="0"/>
        <v>70</v>
      </c>
      <c r="J21" s="6">
        <f t="shared" si="1"/>
        <v>42000</v>
      </c>
      <c r="M21" s="7" t="s">
        <v>56</v>
      </c>
      <c r="N21" s="8">
        <v>1200</v>
      </c>
      <c r="O21" s="8">
        <v>50</v>
      </c>
      <c r="P21" s="19">
        <f t="shared" si="2"/>
        <v>350</v>
      </c>
      <c r="Q21" s="6">
        <f t="shared" si="3"/>
        <v>420000</v>
      </c>
    </row>
    <row r="22" spans="5:17" x14ac:dyDescent="0.25">
      <c r="F22" s="7" t="s">
        <v>57</v>
      </c>
      <c r="G22" s="8">
        <v>600</v>
      </c>
      <c r="H22" s="8">
        <v>10</v>
      </c>
      <c r="I22" s="19">
        <f t="shared" si="0"/>
        <v>70</v>
      </c>
      <c r="J22" s="6">
        <f t="shared" si="1"/>
        <v>42000</v>
      </c>
      <c r="M22" s="4" t="s">
        <v>58</v>
      </c>
      <c r="N22" s="8">
        <v>1200</v>
      </c>
      <c r="O22" s="8">
        <v>50</v>
      </c>
      <c r="P22" s="19">
        <f t="shared" si="2"/>
        <v>350</v>
      </c>
      <c r="Q22" s="6">
        <f t="shared" si="3"/>
        <v>420000</v>
      </c>
    </row>
    <row r="23" spans="5:17" x14ac:dyDescent="0.25">
      <c r="F23" s="7" t="s">
        <v>59</v>
      </c>
      <c r="G23" s="8">
        <v>600</v>
      </c>
      <c r="H23" s="8">
        <v>10</v>
      </c>
      <c r="I23" s="19">
        <f t="shared" si="0"/>
        <v>70</v>
      </c>
      <c r="J23" s="6">
        <f t="shared" si="1"/>
        <v>42000</v>
      </c>
      <c r="M23" s="7" t="s">
        <v>60</v>
      </c>
      <c r="N23" s="8">
        <v>600</v>
      </c>
      <c r="O23" s="8">
        <v>50</v>
      </c>
      <c r="P23" s="19">
        <f t="shared" si="2"/>
        <v>350</v>
      </c>
      <c r="Q23" s="6">
        <f t="shared" si="3"/>
        <v>210000</v>
      </c>
    </row>
    <row r="24" spans="5:17" x14ac:dyDescent="0.25">
      <c r="F24" s="7" t="s">
        <v>61</v>
      </c>
      <c r="G24" s="8">
        <v>600</v>
      </c>
      <c r="H24" s="8">
        <v>10</v>
      </c>
      <c r="I24" s="19">
        <f t="shared" si="0"/>
        <v>70</v>
      </c>
      <c r="J24" s="6">
        <f t="shared" si="1"/>
        <v>42000</v>
      </c>
      <c r="M24" s="4" t="s">
        <v>62</v>
      </c>
      <c r="N24" s="8">
        <v>600</v>
      </c>
      <c r="O24" s="8">
        <v>50</v>
      </c>
      <c r="P24" s="19">
        <f t="shared" si="2"/>
        <v>350</v>
      </c>
      <c r="Q24" s="6">
        <f t="shared" si="3"/>
        <v>210000</v>
      </c>
    </row>
    <row r="25" spans="5:17" x14ac:dyDescent="0.25">
      <c r="F25" s="7" t="s">
        <v>63</v>
      </c>
      <c r="G25" s="8">
        <v>600</v>
      </c>
      <c r="H25" s="8">
        <v>10</v>
      </c>
      <c r="I25" s="19">
        <f t="shared" si="0"/>
        <v>70</v>
      </c>
      <c r="J25" s="6">
        <f t="shared" si="1"/>
        <v>42000</v>
      </c>
      <c r="M25" s="7" t="s">
        <v>64</v>
      </c>
      <c r="N25" s="8">
        <v>900</v>
      </c>
      <c r="O25" s="8">
        <v>20</v>
      </c>
      <c r="P25" s="19">
        <f t="shared" si="2"/>
        <v>140</v>
      </c>
      <c r="Q25" s="6">
        <f t="shared" si="3"/>
        <v>126000</v>
      </c>
    </row>
    <row r="26" spans="5:17" x14ac:dyDescent="0.25">
      <c r="F26" s="7" t="s">
        <v>65</v>
      </c>
      <c r="G26" s="8">
        <v>600</v>
      </c>
      <c r="H26" s="8">
        <v>10</v>
      </c>
      <c r="I26" s="19">
        <f t="shared" si="0"/>
        <v>70</v>
      </c>
      <c r="J26" s="6">
        <f t="shared" si="1"/>
        <v>42000</v>
      </c>
      <c r="M26" s="4" t="s">
        <v>66</v>
      </c>
      <c r="N26" s="8">
        <v>900</v>
      </c>
      <c r="O26" s="8">
        <v>20</v>
      </c>
      <c r="P26" s="19">
        <f t="shared" si="2"/>
        <v>140</v>
      </c>
      <c r="Q26" s="6">
        <f t="shared" si="3"/>
        <v>126000</v>
      </c>
    </row>
    <row r="27" spans="5:17" x14ac:dyDescent="0.25">
      <c r="F27" s="7" t="s">
        <v>67</v>
      </c>
      <c r="G27" s="8">
        <v>600</v>
      </c>
      <c r="H27" s="8">
        <v>10</v>
      </c>
      <c r="I27" s="19">
        <f t="shared" si="0"/>
        <v>70</v>
      </c>
      <c r="J27" s="6">
        <f t="shared" si="1"/>
        <v>42000</v>
      </c>
      <c r="M27" s="7" t="s">
        <v>68</v>
      </c>
      <c r="N27" s="8">
        <v>900</v>
      </c>
      <c r="O27" s="8">
        <v>50</v>
      </c>
      <c r="P27" s="19">
        <f t="shared" si="2"/>
        <v>350</v>
      </c>
      <c r="Q27" s="6">
        <f t="shared" si="3"/>
        <v>315000</v>
      </c>
    </row>
    <row r="28" spans="5:17" x14ac:dyDescent="0.25">
      <c r="E28" t="s">
        <v>69</v>
      </c>
      <c r="F28" s="7" t="s">
        <v>70</v>
      </c>
      <c r="G28" s="8">
        <v>1200</v>
      </c>
      <c r="H28" s="8">
        <v>80</v>
      </c>
      <c r="I28" s="19">
        <f t="shared" si="0"/>
        <v>560</v>
      </c>
      <c r="J28" s="6">
        <f t="shared" si="1"/>
        <v>672000</v>
      </c>
      <c r="L28" s="9" t="s">
        <v>71</v>
      </c>
      <c r="M28" s="4" t="s">
        <v>72</v>
      </c>
      <c r="N28" s="8">
        <v>1400</v>
      </c>
      <c r="O28" s="8">
        <v>100</v>
      </c>
      <c r="P28" s="19">
        <f t="shared" si="2"/>
        <v>700</v>
      </c>
      <c r="Q28" s="6">
        <f t="shared" si="3"/>
        <v>980000</v>
      </c>
    </row>
    <row r="29" spans="5:17" x14ac:dyDescent="0.25">
      <c r="E29" t="s">
        <v>73</v>
      </c>
      <c r="F29" s="7" t="s">
        <v>74</v>
      </c>
      <c r="G29" s="8">
        <v>1200</v>
      </c>
      <c r="H29" s="8">
        <v>80</v>
      </c>
      <c r="I29" s="19">
        <f t="shared" si="0"/>
        <v>560</v>
      </c>
      <c r="J29" s="6">
        <f t="shared" si="1"/>
        <v>672000</v>
      </c>
      <c r="L29" t="s">
        <v>75</v>
      </c>
      <c r="M29" s="7" t="s">
        <v>76</v>
      </c>
      <c r="N29" s="8">
        <v>1400</v>
      </c>
      <c r="O29" s="8">
        <v>90</v>
      </c>
      <c r="P29" s="19">
        <f t="shared" si="2"/>
        <v>630</v>
      </c>
      <c r="Q29" s="6">
        <f t="shared" si="3"/>
        <v>882000</v>
      </c>
    </row>
    <row r="31" spans="5:17" x14ac:dyDescent="0.25">
      <c r="F31" s="1" t="s">
        <v>77</v>
      </c>
      <c r="G31" s="1"/>
      <c r="H31" s="1"/>
      <c r="I31" s="1"/>
      <c r="J31" s="10">
        <f>SUM(J4:J29)</f>
        <v>5978000</v>
      </c>
      <c r="M31" s="1" t="s">
        <v>78</v>
      </c>
      <c r="N31" s="1"/>
      <c r="O31" s="1"/>
      <c r="P31" s="1"/>
      <c r="Q31" s="10">
        <f>SUM(Q4:Q29)</f>
        <v>14609000</v>
      </c>
    </row>
    <row r="33" spans="6:16" x14ac:dyDescent="0.25">
      <c r="F33" s="1" t="s">
        <v>87</v>
      </c>
      <c r="I33" s="2">
        <f>SUM(I4:I32)</f>
        <v>5740</v>
      </c>
      <c r="M33" s="1" t="s">
        <v>88</v>
      </c>
      <c r="P33" s="2">
        <f>SUM(P4:P32)</f>
        <v>12040</v>
      </c>
    </row>
    <row r="34" spans="6:16" x14ac:dyDescent="0.25">
      <c r="F34" s="1" t="s">
        <v>89</v>
      </c>
      <c r="I34" s="20">
        <f>J31/I33</f>
        <v>1041.4634146341464</v>
      </c>
      <c r="P34" s="20">
        <f>Q31/P33</f>
        <v>1213.3720930232557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22F30-82F4-41C1-A581-0DB4F8A9E033}">
  <sheetPr>
    <tabColor theme="9" tint="0.59999389629810485"/>
  </sheetPr>
  <dimension ref="E3:Q11"/>
  <sheetViews>
    <sheetView topLeftCell="B1" workbookViewId="0">
      <selection activeCell="E20" sqref="E20"/>
    </sheetView>
  </sheetViews>
  <sheetFormatPr baseColWidth="10" defaultColWidth="11.42578125" defaultRowHeight="15" x14ac:dyDescent="0.25"/>
  <sheetData>
    <row r="3" spans="5:17" x14ac:dyDescent="0.25">
      <c r="E3" s="1" t="s">
        <v>102</v>
      </c>
      <c r="O3" t="s">
        <v>110</v>
      </c>
      <c r="Q3" s="25" t="s">
        <v>111</v>
      </c>
    </row>
    <row r="4" spans="5:17" x14ac:dyDescent="0.25">
      <c r="E4" t="s">
        <v>104</v>
      </c>
    </row>
    <row r="5" spans="5:17" x14ac:dyDescent="0.25">
      <c r="E5" s="1" t="s">
        <v>109</v>
      </c>
      <c r="H5" s="1" t="s">
        <v>93</v>
      </c>
      <c r="I5" s="1" t="s">
        <v>94</v>
      </c>
      <c r="J5" s="1" t="s">
        <v>105</v>
      </c>
      <c r="K5" s="1" t="s">
        <v>106</v>
      </c>
    </row>
    <row r="6" spans="5:17" x14ac:dyDescent="0.25">
      <c r="E6" t="s">
        <v>8</v>
      </c>
      <c r="H6">
        <v>200</v>
      </c>
      <c r="I6">
        <v>400</v>
      </c>
      <c r="J6" s="2">
        <v>5000</v>
      </c>
      <c r="K6" s="2">
        <f>((H6+I6)/2)*J6</f>
        <v>1500000</v>
      </c>
    </row>
    <row r="7" spans="5:17" x14ac:dyDescent="0.25">
      <c r="H7" s="2"/>
      <c r="I7" s="2"/>
      <c r="J7" s="2"/>
      <c r="K7" s="2"/>
    </row>
    <row r="8" spans="5:17" x14ac:dyDescent="0.25">
      <c r="H8" s="2"/>
      <c r="I8" s="2"/>
      <c r="K8" s="2"/>
    </row>
    <row r="9" spans="5:17" x14ac:dyDescent="0.25">
      <c r="E9" t="s">
        <v>101</v>
      </c>
      <c r="H9" s="2">
        <v>250000</v>
      </c>
      <c r="I9" s="2">
        <v>350000</v>
      </c>
      <c r="J9" s="2">
        <v>3</v>
      </c>
      <c r="K9" s="2">
        <f>-((H9+I9)/2)*J9</f>
        <v>-900000</v>
      </c>
    </row>
    <row r="11" spans="5:17" ht="15.75" thickBot="1" x14ac:dyDescent="0.3">
      <c r="E11" s="22" t="s">
        <v>7</v>
      </c>
      <c r="F11" s="23"/>
      <c r="G11" s="23"/>
      <c r="H11" s="23"/>
      <c r="I11" s="23"/>
      <c r="J11" s="23"/>
      <c r="K11" s="24">
        <f>SUM(K6:K10)</f>
        <v>600000</v>
      </c>
    </row>
  </sheetData>
  <hyperlinks>
    <hyperlink ref="Q3" r:id="rId1" display="https://hoytlavt.no/trysil/info/priser" xr:uid="{12525584-6BF0-4E94-BE66-6971BD822FA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CEB7-56C4-4772-A5B8-3B908AAA2F13}">
  <sheetPr>
    <tabColor theme="9" tint="0.59999389629810485"/>
  </sheetPr>
  <dimension ref="E2:P11"/>
  <sheetViews>
    <sheetView workbookViewId="0">
      <selection activeCell="O35" sqref="O35"/>
    </sheetView>
  </sheetViews>
  <sheetFormatPr baseColWidth="10" defaultColWidth="9.140625" defaultRowHeight="15" x14ac:dyDescent="0.25"/>
  <sheetData>
    <row r="2" spans="5:16" x14ac:dyDescent="0.25">
      <c r="P2" s="25" t="s">
        <v>129</v>
      </c>
    </row>
    <row r="3" spans="5:16" x14ac:dyDescent="0.25">
      <c r="E3" s="1" t="s">
        <v>102</v>
      </c>
      <c r="P3" s="25" t="s">
        <v>130</v>
      </c>
    </row>
    <row r="4" spans="5:16" x14ac:dyDescent="0.25">
      <c r="E4" t="s">
        <v>104</v>
      </c>
    </row>
    <row r="5" spans="5:16" x14ac:dyDescent="0.25">
      <c r="E5" s="1" t="s">
        <v>109</v>
      </c>
      <c r="H5" s="1" t="s">
        <v>93</v>
      </c>
      <c r="I5" s="1" t="s">
        <v>94</v>
      </c>
      <c r="J5" s="1" t="s">
        <v>105</v>
      </c>
      <c r="K5" s="1" t="s">
        <v>106</v>
      </c>
    </row>
    <row r="6" spans="5:16" x14ac:dyDescent="0.25">
      <c r="E6" t="s">
        <v>125</v>
      </c>
      <c r="H6">
        <v>200</v>
      </c>
      <c r="I6">
        <v>400</v>
      </c>
      <c r="J6" s="2">
        <v>3000</v>
      </c>
      <c r="K6" s="2">
        <f>((H6+I6)/2)*J6</f>
        <v>900000</v>
      </c>
      <c r="L6" t="s">
        <v>124</v>
      </c>
    </row>
    <row r="7" spans="5:16" x14ac:dyDescent="0.25">
      <c r="E7" t="s">
        <v>126</v>
      </c>
      <c r="H7" s="2">
        <v>200</v>
      </c>
      <c r="I7" s="2">
        <v>400</v>
      </c>
      <c r="J7" s="2">
        <v>3000</v>
      </c>
      <c r="K7" s="2">
        <f>((H7+I7)/2)*J7</f>
        <v>900000</v>
      </c>
    </row>
    <row r="8" spans="5:16" x14ac:dyDescent="0.25">
      <c r="H8" s="2"/>
      <c r="I8" s="2"/>
      <c r="K8" s="2"/>
    </row>
    <row r="9" spans="5:16" x14ac:dyDescent="0.25">
      <c r="E9" t="s">
        <v>123</v>
      </c>
      <c r="H9" s="2">
        <v>250000</v>
      </c>
      <c r="I9" s="2">
        <v>350000</v>
      </c>
      <c r="J9" s="2">
        <v>3</v>
      </c>
      <c r="K9" s="2">
        <f>-((H9+I9)/2)*J9</f>
        <v>-900000</v>
      </c>
      <c r="L9" t="s">
        <v>124</v>
      </c>
    </row>
    <row r="11" spans="5:16" ht="15.75" thickBot="1" x14ac:dyDescent="0.3">
      <c r="E11" s="22" t="s">
        <v>7</v>
      </c>
      <c r="F11" s="23"/>
      <c r="G11" s="23"/>
      <c r="H11" s="23"/>
      <c r="I11" s="23"/>
      <c r="J11" s="23"/>
      <c r="K11" s="24">
        <f>SUM(K6:K10)</f>
        <v>900000</v>
      </c>
    </row>
  </sheetData>
  <hyperlinks>
    <hyperlink ref="P2" r:id="rId1" display="https://www.trysil.com/Gjore/Sommer/sykkel/sykkelutleie-i-trysil/sykkelutleie-sport-lodgen/" xr:uid="{3A2670E6-9420-4AD7-8160-52932EEE4774}"/>
    <hyperlink ref="P3" r:id="rId2" display="https://www.trysilsykkel.no/priser/" xr:uid="{2FA9ABC7-1E10-4384-AFA0-9DC91711618C}"/>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A2C5C-5DA7-4C30-B17A-B9DC9A798300}">
  <sheetPr>
    <tabColor theme="5"/>
  </sheetPr>
  <dimension ref="A2:E18"/>
  <sheetViews>
    <sheetView tabSelected="1" workbookViewId="0">
      <selection activeCell="B2" sqref="B2"/>
    </sheetView>
  </sheetViews>
  <sheetFormatPr baseColWidth="10" defaultColWidth="9.140625" defaultRowHeight="15" x14ac:dyDescent="0.25"/>
  <cols>
    <col min="1" max="1" width="10.28515625" bestFit="1" customWidth="1"/>
    <col min="2" max="2" width="22.28515625" customWidth="1"/>
    <col min="3" max="5" width="13" customWidth="1"/>
  </cols>
  <sheetData>
    <row r="2" spans="1:5" x14ac:dyDescent="0.25">
      <c r="B2" s="12" t="s">
        <v>211</v>
      </c>
      <c r="C2" s="12"/>
    </row>
    <row r="4" spans="1:5" x14ac:dyDescent="0.25">
      <c r="C4" s="1" t="s">
        <v>133</v>
      </c>
      <c r="D4" s="1" t="s">
        <v>134</v>
      </c>
      <c r="E4" s="1" t="s">
        <v>135</v>
      </c>
    </row>
    <row r="5" spans="1:5" x14ac:dyDescent="0.25">
      <c r="A5" t="s">
        <v>202</v>
      </c>
      <c r="B5" t="s">
        <v>132</v>
      </c>
      <c r="C5" s="2">
        <v>0</v>
      </c>
      <c r="D5" s="2">
        <f>(C5/5)*4</f>
        <v>0</v>
      </c>
      <c r="E5" s="2">
        <f>C5-D5</f>
        <v>0</v>
      </c>
    </row>
    <row r="6" spans="1:5" x14ac:dyDescent="0.25">
      <c r="A6" t="s">
        <v>203</v>
      </c>
      <c r="B6" t="s">
        <v>206</v>
      </c>
      <c r="C6" s="2">
        <f>68500000/2</f>
        <v>34250000</v>
      </c>
      <c r="D6" s="2">
        <f t="shared" ref="D6:D10" si="0">(C6/5)*4</f>
        <v>27400000</v>
      </c>
      <c r="E6" s="2">
        <f t="shared" ref="E6:E10" si="1">C6-D6</f>
        <v>6850000</v>
      </c>
    </row>
    <row r="7" spans="1:5" x14ac:dyDescent="0.25">
      <c r="A7" t="s">
        <v>204</v>
      </c>
      <c r="B7" t="s">
        <v>205</v>
      </c>
      <c r="C7" s="2">
        <f>68500000/2</f>
        <v>34250000</v>
      </c>
      <c r="D7" s="2">
        <f t="shared" si="0"/>
        <v>27400000</v>
      </c>
      <c r="E7" s="2">
        <f t="shared" si="1"/>
        <v>6850000</v>
      </c>
    </row>
    <row r="8" spans="1:5" x14ac:dyDescent="0.25">
      <c r="A8" t="s">
        <v>200</v>
      </c>
      <c r="B8" t="s">
        <v>201</v>
      </c>
      <c r="C8" s="2">
        <v>24000000</v>
      </c>
      <c r="D8" s="2">
        <f t="shared" si="0"/>
        <v>19200000</v>
      </c>
      <c r="E8" s="2">
        <f t="shared" si="1"/>
        <v>4800000</v>
      </c>
    </row>
    <row r="9" spans="1:5" x14ac:dyDescent="0.25">
      <c r="A9" t="s">
        <v>200</v>
      </c>
      <c r="B9" t="s">
        <v>139</v>
      </c>
      <c r="C9" s="2">
        <v>13950000</v>
      </c>
      <c r="D9" s="2">
        <f t="shared" si="0"/>
        <v>11160000</v>
      </c>
      <c r="E9" s="2">
        <f t="shared" si="1"/>
        <v>2790000</v>
      </c>
    </row>
    <row r="10" spans="1:5" x14ac:dyDescent="0.25">
      <c r="A10" t="s">
        <v>202</v>
      </c>
      <c r="B10" t="s">
        <v>140</v>
      </c>
      <c r="C10" s="2">
        <v>0</v>
      </c>
      <c r="D10" s="2">
        <f t="shared" si="0"/>
        <v>0</v>
      </c>
      <c r="E10" s="2">
        <f t="shared" si="1"/>
        <v>0</v>
      </c>
    </row>
    <row r="13" spans="1:5" ht="15.75" thickBot="1" x14ac:dyDescent="0.3">
      <c r="B13" s="27" t="s">
        <v>106</v>
      </c>
      <c r="C13" s="28">
        <f>SUM(C5:C12)</f>
        <v>106450000</v>
      </c>
      <c r="D13" s="28">
        <f t="shared" ref="D13:E13" si="2">SUM(D5:D12)</f>
        <v>85160000</v>
      </c>
      <c r="E13" s="28">
        <f t="shared" si="2"/>
        <v>21290000</v>
      </c>
    </row>
    <row r="14" spans="1:5" ht="15.75" thickTop="1" x14ac:dyDescent="0.25"/>
    <row r="17" spans="1:5" x14ac:dyDescent="0.25">
      <c r="A17" t="s">
        <v>203</v>
      </c>
      <c r="B17" t="s">
        <v>207</v>
      </c>
      <c r="C17" s="2">
        <f>37000000/2</f>
        <v>18500000</v>
      </c>
      <c r="D17" s="2">
        <f t="shared" ref="D17:D18" si="3">(C17/5)*4</f>
        <v>14800000</v>
      </c>
      <c r="E17" s="2">
        <f t="shared" ref="E17:E18" si="4">C17-D17</f>
        <v>3700000</v>
      </c>
    </row>
    <row r="18" spans="1:5" x14ac:dyDescent="0.25">
      <c r="A18" t="s">
        <v>204</v>
      </c>
      <c r="B18" t="s">
        <v>208</v>
      </c>
      <c r="C18" s="2">
        <f>37000000/2</f>
        <v>18500000</v>
      </c>
      <c r="D18" s="2">
        <f t="shared" si="3"/>
        <v>14800000</v>
      </c>
      <c r="E18" s="2">
        <f t="shared" si="4"/>
        <v>3700000</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8141A-A492-4614-9B72-C9B606A9A758}">
  <sheetPr>
    <tabColor theme="5"/>
  </sheetPr>
  <dimension ref="B2:E14"/>
  <sheetViews>
    <sheetView workbookViewId="0">
      <selection activeCell="E24" sqref="E24"/>
    </sheetView>
  </sheetViews>
  <sheetFormatPr baseColWidth="10" defaultColWidth="9.140625" defaultRowHeight="15" x14ac:dyDescent="0.25"/>
  <cols>
    <col min="2" max="2" width="22.28515625" customWidth="1"/>
    <col min="3" max="5" width="13" customWidth="1"/>
  </cols>
  <sheetData>
    <row r="2" spans="2:5" x14ac:dyDescent="0.25">
      <c r="B2" s="12" t="s">
        <v>141</v>
      </c>
      <c r="C2" s="12"/>
    </row>
    <row r="4" spans="2:5" x14ac:dyDescent="0.25">
      <c r="C4" s="1" t="s">
        <v>133</v>
      </c>
      <c r="D4" s="1" t="s">
        <v>134</v>
      </c>
      <c r="E4" s="1" t="s">
        <v>135</v>
      </c>
    </row>
    <row r="5" spans="2:5" x14ac:dyDescent="0.25">
      <c r="B5" t="s">
        <v>132</v>
      </c>
      <c r="C5" s="2">
        <v>8900000</v>
      </c>
      <c r="D5" s="2">
        <f>(C5/5)*4</f>
        <v>7120000</v>
      </c>
      <c r="E5" s="2">
        <f>C5-D5</f>
        <v>1780000</v>
      </c>
    </row>
    <row r="6" spans="2:5" x14ac:dyDescent="0.25">
      <c r="B6" t="s">
        <v>136</v>
      </c>
      <c r="C6" s="2">
        <v>16900000</v>
      </c>
      <c r="D6" s="2">
        <f t="shared" ref="D6:D10" si="0">(C6/5)*4</f>
        <v>13520000</v>
      </c>
      <c r="E6" s="2">
        <f t="shared" ref="E6:E7" si="1">C6-D6</f>
        <v>3380000</v>
      </c>
    </row>
    <row r="7" spans="2:5" x14ac:dyDescent="0.25">
      <c r="B7" t="s">
        <v>137</v>
      </c>
      <c r="C7" s="2">
        <v>16900000</v>
      </c>
      <c r="D7" s="2">
        <f t="shared" si="0"/>
        <v>13520000</v>
      </c>
      <c r="E7" s="2">
        <f t="shared" si="1"/>
        <v>3380000</v>
      </c>
    </row>
    <row r="8" spans="2:5" x14ac:dyDescent="0.25">
      <c r="B8" t="s">
        <v>138</v>
      </c>
      <c r="C8" s="2">
        <v>18500000</v>
      </c>
      <c r="D8" s="2">
        <f t="shared" si="0"/>
        <v>14800000</v>
      </c>
      <c r="E8" s="2">
        <f t="shared" ref="E8:E10" si="2">C8-D8</f>
        <v>3700000</v>
      </c>
    </row>
    <row r="9" spans="2:5" x14ac:dyDescent="0.25">
      <c r="B9" t="s">
        <v>139</v>
      </c>
      <c r="C9" s="2">
        <v>13800000</v>
      </c>
      <c r="D9" s="2">
        <f t="shared" si="0"/>
        <v>11040000</v>
      </c>
      <c r="E9" s="2">
        <f t="shared" si="2"/>
        <v>2760000</v>
      </c>
    </row>
    <row r="10" spans="2:5" x14ac:dyDescent="0.25">
      <c r="B10" t="s">
        <v>140</v>
      </c>
      <c r="C10" s="2">
        <v>500000</v>
      </c>
      <c r="D10" s="2">
        <f t="shared" si="0"/>
        <v>400000</v>
      </c>
      <c r="E10" s="2">
        <f t="shared" si="2"/>
        <v>100000</v>
      </c>
    </row>
    <row r="13" spans="2:5" ht="15.75" thickBot="1" x14ac:dyDescent="0.3">
      <c r="B13" s="27" t="s">
        <v>106</v>
      </c>
      <c r="C13" s="28">
        <f>SUM(C5:C12)</f>
        <v>75500000</v>
      </c>
      <c r="D13" s="28">
        <f t="shared" ref="D13:E13" si="3">SUM(D5:D12)</f>
        <v>60400000</v>
      </c>
      <c r="E13" s="28">
        <f t="shared" si="3"/>
        <v>15100000</v>
      </c>
    </row>
    <row r="14" spans="2:5" ht="15.75" thickTop="1" x14ac:dyDescent="0.25"/>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3C988-2777-4065-8DDA-71116C9A8F7C}">
  <sheetPr>
    <tabColor theme="5"/>
  </sheetPr>
  <dimension ref="B2:E21"/>
  <sheetViews>
    <sheetView workbookViewId="0">
      <selection activeCell="B29" sqref="B29"/>
    </sheetView>
  </sheetViews>
  <sheetFormatPr baseColWidth="10" defaultColWidth="9.140625" defaultRowHeight="15" x14ac:dyDescent="0.25"/>
  <cols>
    <col min="2" max="2" width="32.7109375" bestFit="1" customWidth="1"/>
    <col min="3" max="5" width="13" customWidth="1"/>
  </cols>
  <sheetData>
    <row r="2" spans="2:5" x14ac:dyDescent="0.25">
      <c r="B2" s="12" t="s">
        <v>142</v>
      </c>
      <c r="C2" s="12"/>
    </row>
    <row r="4" spans="2:5" x14ac:dyDescent="0.25">
      <c r="C4" s="1" t="s">
        <v>133</v>
      </c>
      <c r="D4" s="1" t="s">
        <v>134</v>
      </c>
      <c r="E4" s="1" t="s">
        <v>135</v>
      </c>
    </row>
    <row r="5" spans="2:5" x14ac:dyDescent="0.25">
      <c r="B5" t="s">
        <v>132</v>
      </c>
      <c r="C5" s="2">
        <f>(390000+390000)*1.25</f>
        <v>975000</v>
      </c>
      <c r="D5" s="2">
        <f>(C5/5)*4</f>
        <v>780000</v>
      </c>
      <c r="E5" s="2">
        <f>C5-D5</f>
        <v>195000</v>
      </c>
    </row>
    <row r="6" spans="2:5" x14ac:dyDescent="0.25">
      <c r="B6" t="s">
        <v>136</v>
      </c>
      <c r="C6" s="2">
        <f>(390000+390000)*1.25</f>
        <v>975000</v>
      </c>
      <c r="D6" s="2">
        <f t="shared" ref="D6:D17" si="0">(C6/5)*4</f>
        <v>780000</v>
      </c>
      <c r="E6" s="2">
        <f t="shared" ref="E6:E10" si="1">C6-D6</f>
        <v>195000</v>
      </c>
    </row>
    <row r="7" spans="2:5" x14ac:dyDescent="0.25">
      <c r="B7" t="s">
        <v>137</v>
      </c>
      <c r="C7" s="2">
        <f>(390000+390000)*1.25</f>
        <v>975000</v>
      </c>
      <c r="D7" s="2">
        <f t="shared" si="0"/>
        <v>780000</v>
      </c>
      <c r="E7" s="2">
        <f t="shared" si="1"/>
        <v>195000</v>
      </c>
    </row>
    <row r="8" spans="2:5" x14ac:dyDescent="0.25">
      <c r="B8" t="s">
        <v>138</v>
      </c>
      <c r="C8" s="2">
        <f>(693600+693600)*1.25</f>
        <v>1734000</v>
      </c>
      <c r="D8" s="2">
        <f t="shared" si="0"/>
        <v>1387200</v>
      </c>
      <c r="E8" s="2">
        <f t="shared" si="1"/>
        <v>346800</v>
      </c>
    </row>
    <row r="9" spans="2:5" x14ac:dyDescent="0.25">
      <c r="B9" t="s">
        <v>139</v>
      </c>
      <c r="C9" s="2">
        <f>(356400+356400)*1.25</f>
        <v>891000</v>
      </c>
      <c r="D9" s="2">
        <f t="shared" si="0"/>
        <v>712800</v>
      </c>
      <c r="E9" s="2">
        <f t="shared" si="1"/>
        <v>178200</v>
      </c>
    </row>
    <row r="10" spans="2:5" x14ac:dyDescent="0.25">
      <c r="B10" t="s">
        <v>140</v>
      </c>
      <c r="C10" s="2">
        <f>(20000+20000)*1.25</f>
        <v>50000</v>
      </c>
      <c r="D10" s="2">
        <f t="shared" si="0"/>
        <v>40000</v>
      </c>
      <c r="E10" s="2">
        <f t="shared" si="1"/>
        <v>10000</v>
      </c>
    </row>
    <row r="11" spans="2:5" x14ac:dyDescent="0.25">
      <c r="B11" t="s">
        <v>143</v>
      </c>
      <c r="C11" s="2">
        <f>125000*1.25</f>
        <v>156250</v>
      </c>
      <c r="D11" s="2">
        <f t="shared" si="0"/>
        <v>125000</v>
      </c>
      <c r="E11" s="2">
        <f t="shared" ref="E11:E17" si="2">C11-D11</f>
        <v>31250</v>
      </c>
    </row>
    <row r="12" spans="2:5" x14ac:dyDescent="0.25">
      <c r="B12" t="s">
        <v>144</v>
      </c>
      <c r="C12" s="2">
        <f>900000*1.25</f>
        <v>1125000</v>
      </c>
      <c r="D12" s="2">
        <f t="shared" si="0"/>
        <v>900000</v>
      </c>
      <c r="E12" s="2">
        <f t="shared" si="2"/>
        <v>225000</v>
      </c>
    </row>
    <row r="13" spans="2:5" x14ac:dyDescent="0.25">
      <c r="B13" t="s">
        <v>145</v>
      </c>
      <c r="C13" s="2">
        <f>121750*1.25</f>
        <v>152187.5</v>
      </c>
      <c r="D13" s="2">
        <f t="shared" si="0"/>
        <v>121750</v>
      </c>
      <c r="E13" s="2">
        <f t="shared" si="2"/>
        <v>30437.5</v>
      </c>
    </row>
    <row r="14" spans="2:5" x14ac:dyDescent="0.25">
      <c r="B14" t="s">
        <v>146</v>
      </c>
      <c r="C14" s="2">
        <f>3000*1.25</f>
        <v>3750</v>
      </c>
      <c r="D14" s="2">
        <f t="shared" si="0"/>
        <v>3000</v>
      </c>
      <c r="E14" s="2">
        <f t="shared" si="2"/>
        <v>750</v>
      </c>
    </row>
    <row r="15" spans="2:5" x14ac:dyDescent="0.25">
      <c r="B15" t="s">
        <v>147</v>
      </c>
      <c r="C15" s="2">
        <f>3000*1.25</f>
        <v>3750</v>
      </c>
      <c r="D15" s="2">
        <f t="shared" si="0"/>
        <v>3000</v>
      </c>
      <c r="E15" s="2">
        <f t="shared" si="2"/>
        <v>750</v>
      </c>
    </row>
    <row r="16" spans="2:5" x14ac:dyDescent="0.25">
      <c r="B16" t="s">
        <v>148</v>
      </c>
      <c r="C16" s="2">
        <f>263000*1.25</f>
        <v>328750</v>
      </c>
      <c r="D16" s="2">
        <f t="shared" si="0"/>
        <v>263000</v>
      </c>
      <c r="E16" s="2">
        <f t="shared" si="2"/>
        <v>65750</v>
      </c>
    </row>
    <row r="17" spans="2:5" x14ac:dyDescent="0.25">
      <c r="B17" t="s">
        <v>149</v>
      </c>
      <c r="C17" s="2">
        <f>350000*1.25</f>
        <v>437500</v>
      </c>
      <c r="D17" s="2">
        <f t="shared" si="0"/>
        <v>350000</v>
      </c>
      <c r="E17" s="2">
        <f t="shared" si="2"/>
        <v>87500</v>
      </c>
    </row>
    <row r="20" spans="2:5" ht="15.75" thickBot="1" x14ac:dyDescent="0.3">
      <c r="B20" s="27" t="s">
        <v>106</v>
      </c>
      <c r="C20" s="28">
        <f>SUM(C5:C19)</f>
        <v>7807187.5</v>
      </c>
      <c r="D20" s="28">
        <f t="shared" ref="D20:E20" si="3">SUM(D5:D19)</f>
        <v>6245750</v>
      </c>
      <c r="E20" s="28">
        <f t="shared" si="3"/>
        <v>1561437.5</v>
      </c>
    </row>
    <row r="21" spans="2:5" ht="15.75" thickTop="1" x14ac:dyDescent="0.25"/>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FECF5-3AF8-4C84-AECB-1BF62FA02FB4}">
  <sheetPr>
    <tabColor theme="5"/>
  </sheetPr>
  <dimension ref="B2:E21"/>
  <sheetViews>
    <sheetView workbookViewId="0">
      <selection activeCell="B29" sqref="B29"/>
    </sheetView>
  </sheetViews>
  <sheetFormatPr baseColWidth="10" defaultColWidth="9.140625" defaultRowHeight="15" x14ac:dyDescent="0.25"/>
  <cols>
    <col min="2" max="2" width="32.7109375" bestFit="1" customWidth="1"/>
    <col min="3" max="5" width="13" customWidth="1"/>
  </cols>
  <sheetData>
    <row r="2" spans="2:5" x14ac:dyDescent="0.25">
      <c r="B2" s="12" t="s">
        <v>150</v>
      </c>
      <c r="C2" s="12"/>
    </row>
    <row r="4" spans="2:5" x14ac:dyDescent="0.25">
      <c r="C4" s="1" t="s">
        <v>133</v>
      </c>
      <c r="D4" s="1" t="s">
        <v>134</v>
      </c>
      <c r="E4" s="1" t="s">
        <v>135</v>
      </c>
    </row>
    <row r="5" spans="2:5" x14ac:dyDescent="0.25">
      <c r="B5" t="s">
        <v>151</v>
      </c>
      <c r="C5" s="2">
        <f>171475</f>
        <v>171475</v>
      </c>
      <c r="D5" s="2">
        <f>(C5/5)*4</f>
        <v>137180</v>
      </c>
      <c r="E5" s="2">
        <f>C5-D5</f>
        <v>34295</v>
      </c>
    </row>
    <row r="6" spans="2:5" x14ac:dyDescent="0.25">
      <c r="C6" s="2"/>
      <c r="D6" s="2"/>
      <c r="E6" s="2"/>
    </row>
    <row r="7" spans="2:5" x14ac:dyDescent="0.25">
      <c r="C7" s="2"/>
      <c r="D7" s="2"/>
      <c r="E7" s="2"/>
    </row>
    <row r="8" spans="2:5" x14ac:dyDescent="0.25">
      <c r="C8" s="2"/>
      <c r="D8" s="2"/>
      <c r="E8" s="2"/>
    </row>
    <row r="9" spans="2:5" x14ac:dyDescent="0.25">
      <c r="C9" s="2"/>
      <c r="D9" s="2"/>
      <c r="E9" s="2"/>
    </row>
    <row r="10" spans="2:5" x14ac:dyDescent="0.25">
      <c r="C10" s="2"/>
      <c r="D10" s="2"/>
      <c r="E10" s="2"/>
    </row>
    <row r="11" spans="2:5" x14ac:dyDescent="0.25">
      <c r="C11" s="2"/>
      <c r="D11" s="2"/>
      <c r="E11" s="2"/>
    </row>
    <row r="12" spans="2:5" x14ac:dyDescent="0.25">
      <c r="C12" s="2"/>
      <c r="D12" s="2"/>
      <c r="E12" s="2"/>
    </row>
    <row r="13" spans="2:5" x14ac:dyDescent="0.25">
      <c r="C13" s="2"/>
      <c r="D13" s="2"/>
      <c r="E13" s="2"/>
    </row>
    <row r="14" spans="2:5" x14ac:dyDescent="0.25">
      <c r="C14" s="2"/>
      <c r="D14" s="2"/>
      <c r="E14" s="2"/>
    </row>
    <row r="15" spans="2:5" x14ac:dyDescent="0.25">
      <c r="C15" s="2"/>
      <c r="D15" s="2"/>
      <c r="E15" s="2"/>
    </row>
    <row r="16" spans="2:5" x14ac:dyDescent="0.25">
      <c r="C16" s="2"/>
      <c r="D16" s="2"/>
      <c r="E16" s="2"/>
    </row>
    <row r="17" spans="2:5" x14ac:dyDescent="0.25">
      <c r="C17" s="2"/>
      <c r="D17" s="2"/>
      <c r="E17" s="2"/>
    </row>
    <row r="20" spans="2:5" ht="15.75" thickBot="1" x14ac:dyDescent="0.3">
      <c r="B20" s="27" t="s">
        <v>106</v>
      </c>
      <c r="C20" s="28">
        <f>SUM(C5:C19)</f>
        <v>171475</v>
      </c>
      <c r="D20" s="28">
        <f t="shared" ref="D20:E20" si="0">SUM(D5:D19)</f>
        <v>137180</v>
      </c>
      <c r="E20" s="28">
        <f t="shared" si="0"/>
        <v>34295</v>
      </c>
    </row>
    <row r="21" spans="2:5" ht="15.75" thickTop="1" x14ac:dyDescent="0.25"/>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22</vt:i4>
      </vt:variant>
    </vt:vector>
  </HeadingPairs>
  <TitlesOfParts>
    <vt:vector size="22" baseType="lpstr">
      <vt:lpstr>Foretak Fjellgledetunet totalt</vt:lpstr>
      <vt:lpstr>Foretak Fjellglede K&amp;I AS</vt:lpstr>
      <vt:lpstr>Foretak B&amp;B</vt:lpstr>
      <vt:lpstr>Foretak Klatrepark</vt:lpstr>
      <vt:lpstr>Foretak Pumptrack</vt:lpstr>
      <vt:lpstr>Priser Østlaft </vt:lpstr>
      <vt:lpstr>Priser Røroshytta</vt:lpstr>
      <vt:lpstr>Priser Grunnarbeider Erik Sveen</vt:lpstr>
      <vt:lpstr>Priser Discgolfbane</vt:lpstr>
      <vt:lpstr>Priser Møbler &amp; Storkjøkken</vt:lpstr>
      <vt:lpstr>Priser Storkjøkken</vt:lpstr>
      <vt:lpstr>Bygg Næring 1 stk</vt:lpstr>
      <vt:lpstr>Bygg B&amp;B</vt:lpstr>
      <vt:lpstr>Bygg Storstua</vt:lpstr>
      <vt:lpstr>Bygg Låven</vt:lpstr>
      <vt:lpstr>"Bygg" Klatrepark</vt:lpstr>
      <vt:lpstr>"Bygg" Pumptrack</vt:lpstr>
      <vt:lpstr>"Bygg" Ballbinge</vt:lpstr>
      <vt:lpstr>IKT Tjenester</vt:lpstr>
      <vt:lpstr>Notater om diverse</vt:lpstr>
      <vt:lpstr>Tomt &amp; Tomteleie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Fredrik S. Ruud</dc:creator>
  <cp:lastModifiedBy>Fredrik S. Ruud</cp:lastModifiedBy>
  <dcterms:created xsi:type="dcterms:W3CDTF">2015-06-05T18:19:34Z</dcterms:created>
  <dcterms:modified xsi:type="dcterms:W3CDTF">2023-01-23T08:43:37Z</dcterms:modified>
</cp:coreProperties>
</file>